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ODDĚLENÍ DOPRAVNÍ OBSLUŽNOSTI\VZ 2023!!!!\Oblast 7+8\oblast č. 8\"/>
    </mc:Choice>
  </mc:AlternateContent>
  <bookViews>
    <workbookView xWindow="28680" yWindow="-3255" windowWidth="29040" windowHeight="17520" activeTab="3"/>
  </bookViews>
  <sheets>
    <sheet name="Oběhy školní dny" sheetId="1" r:id="rId1"/>
    <sheet name="Oběhy prázdniny" sheetId="6" r:id="rId2"/>
    <sheet name="Oběhy víkendy" sheetId="4" r:id="rId3"/>
    <sheet name="Přehled" sheetId="5" r:id="rId4"/>
    <sheet name="Počty dní" sheetId="3" r:id="rId5"/>
  </sheets>
  <definedNames>
    <definedName name="_xlnm._FilterDatabase" localSheetId="1" hidden="1">'Oběhy prázdniny'!$A$1:$Y$598</definedName>
    <definedName name="_xlnm._FilterDatabase" localSheetId="0" hidden="1">'Oběhy školní dny'!$A$1:$W$642</definedName>
    <definedName name="_xlnm._FilterDatabase" localSheetId="2" hidden="1">'Oběhy víkendy'!$A$1:$W$1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65" i="6" l="1"/>
  <c r="R265" i="6"/>
  <c r="Q265" i="6"/>
  <c r="S265" i="6" s="1"/>
  <c r="P265" i="6"/>
  <c r="T264" i="6"/>
  <c r="R264" i="6"/>
  <c r="Q264" i="6"/>
  <c r="S264" i="6" s="1"/>
  <c r="P264" i="6"/>
  <c r="T262" i="6"/>
  <c r="S262" i="6"/>
  <c r="R262" i="6"/>
  <c r="Q262" i="6"/>
  <c r="P262" i="6"/>
  <c r="T261" i="6"/>
  <c r="R261" i="6"/>
  <c r="Q261" i="6"/>
  <c r="S261" i="6" s="1"/>
  <c r="P261" i="6"/>
  <c r="T260" i="6"/>
  <c r="R260" i="6"/>
  <c r="Q260" i="6"/>
  <c r="S260" i="6" s="1"/>
  <c r="P260" i="6"/>
  <c r="T259" i="6"/>
  <c r="R259" i="6"/>
  <c r="Q259" i="6"/>
  <c r="S259" i="6" s="1"/>
  <c r="P259" i="6"/>
  <c r="T258" i="6"/>
  <c r="R258" i="6"/>
  <c r="Q258" i="6"/>
  <c r="S258" i="6" s="1"/>
  <c r="P258" i="6"/>
  <c r="T257" i="6"/>
  <c r="R257" i="6"/>
  <c r="Q257" i="6"/>
  <c r="S257" i="6" s="1"/>
  <c r="P257" i="6"/>
  <c r="T256" i="6"/>
  <c r="R256" i="6"/>
  <c r="Q256" i="6"/>
  <c r="S256" i="6" s="1"/>
  <c r="P256" i="6"/>
  <c r="T255" i="6"/>
  <c r="R255" i="6"/>
  <c r="S255" i="6" s="1"/>
  <c r="Q255" i="6"/>
  <c r="P255" i="6"/>
  <c r="H258" i="6"/>
  <c r="E258" i="6"/>
  <c r="V258" i="6" s="1"/>
  <c r="W258" i="6" s="1"/>
  <c r="T358" i="1"/>
  <c r="R358" i="1"/>
  <c r="Q358" i="1"/>
  <c r="S358" i="1" s="1"/>
  <c r="T357" i="1"/>
  <c r="R357" i="1"/>
  <c r="Q357" i="1"/>
  <c r="S357" i="1" s="1"/>
  <c r="P357" i="1"/>
  <c r="T356" i="1"/>
  <c r="S356" i="1"/>
  <c r="R356" i="1"/>
  <c r="Q356" i="1"/>
  <c r="P356" i="1"/>
  <c r="T354" i="1"/>
  <c r="R354" i="1"/>
  <c r="Q354" i="1"/>
  <c r="S354" i="1" s="1"/>
  <c r="P354" i="1"/>
  <c r="T353" i="1"/>
  <c r="R353" i="1"/>
  <c r="Q353" i="1"/>
  <c r="S353" i="1" s="1"/>
  <c r="P353" i="1"/>
  <c r="T352" i="1"/>
  <c r="R352" i="1"/>
  <c r="Q352" i="1"/>
  <c r="S352" i="1" s="1"/>
  <c r="P352" i="1"/>
  <c r="T351" i="1"/>
  <c r="R351" i="1"/>
  <c r="S351" i="1" s="1"/>
  <c r="Q351" i="1"/>
  <c r="P351" i="1"/>
  <c r="T350" i="1"/>
  <c r="R350" i="1"/>
  <c r="Q350" i="1"/>
  <c r="S350" i="1" s="1"/>
  <c r="P350" i="1"/>
  <c r="R349" i="1"/>
  <c r="Q349" i="1"/>
  <c r="S349" i="1" s="1"/>
  <c r="P349" i="1"/>
  <c r="V30" i="4"/>
  <c r="W30" i="4" s="1"/>
  <c r="T35" i="4"/>
  <c r="R35" i="4"/>
  <c r="Q35" i="4"/>
  <c r="S35" i="4" s="1"/>
  <c r="T34" i="4"/>
  <c r="R34" i="4"/>
  <c r="Q34" i="4"/>
  <c r="S34" i="4" s="1"/>
  <c r="P34" i="4"/>
  <c r="T33" i="4"/>
  <c r="S33" i="4"/>
  <c r="R33" i="4"/>
  <c r="Q33" i="4"/>
  <c r="P33" i="4"/>
  <c r="T32" i="4"/>
  <c r="R32" i="4"/>
  <c r="Q32" i="4"/>
  <c r="S32" i="4" s="1"/>
  <c r="P32" i="4"/>
  <c r="T31" i="4"/>
  <c r="R31" i="4"/>
  <c r="Q31" i="4"/>
  <c r="S31" i="4" s="1"/>
  <c r="P31" i="4"/>
  <c r="T30" i="4"/>
  <c r="R30" i="4"/>
  <c r="Q30" i="4"/>
  <c r="S30" i="4" s="1"/>
  <c r="P30" i="4"/>
  <c r="T29" i="4"/>
  <c r="R29" i="4"/>
  <c r="Q29" i="4"/>
  <c r="S29" i="4" s="1"/>
  <c r="P29" i="4"/>
  <c r="R28" i="4"/>
  <c r="Q28" i="4"/>
  <c r="S28" i="4" s="1"/>
  <c r="P28" i="4"/>
  <c r="E48" i="4"/>
  <c r="E47" i="4"/>
  <c r="E46" i="4"/>
  <c r="E45" i="4"/>
  <c r="E44" i="4"/>
  <c r="E43" i="4"/>
  <c r="E42" i="4"/>
  <c r="E41" i="4"/>
  <c r="V47" i="4"/>
  <c r="W47" i="4" s="1"/>
  <c r="V44" i="4"/>
  <c r="W44" i="4"/>
  <c r="V41" i="4"/>
  <c r="W41" i="4" s="1"/>
  <c r="T49" i="4"/>
  <c r="R49" i="4"/>
  <c r="Q49" i="4"/>
  <c r="S49" i="4" s="1"/>
  <c r="T48" i="4"/>
  <c r="R48" i="4"/>
  <c r="Q48" i="4"/>
  <c r="S48" i="4" s="1"/>
  <c r="P48" i="4"/>
  <c r="T47" i="4"/>
  <c r="R47" i="4"/>
  <c r="Q47" i="4"/>
  <c r="S47" i="4" s="1"/>
  <c r="P47" i="4"/>
  <c r="T46" i="4"/>
  <c r="R46" i="4"/>
  <c r="Q46" i="4"/>
  <c r="S46" i="4" s="1"/>
  <c r="P46" i="4"/>
  <c r="T45" i="4"/>
  <c r="R45" i="4"/>
  <c r="Q45" i="4"/>
  <c r="S45" i="4" s="1"/>
  <c r="P45" i="4"/>
  <c r="T44" i="4"/>
  <c r="R44" i="4"/>
  <c r="Q44" i="4"/>
  <c r="P44" i="4"/>
  <c r="T43" i="4"/>
  <c r="R43" i="4"/>
  <c r="Q43" i="4"/>
  <c r="S43" i="4" s="1"/>
  <c r="P43" i="4"/>
  <c r="T42" i="4"/>
  <c r="R42" i="4"/>
  <c r="Q42" i="4"/>
  <c r="S42" i="4" s="1"/>
  <c r="P42" i="4"/>
  <c r="T41" i="4"/>
  <c r="R41" i="4"/>
  <c r="Q41" i="4"/>
  <c r="S41" i="4" s="1"/>
  <c r="P41" i="4"/>
  <c r="T40" i="4"/>
  <c r="R40" i="4"/>
  <c r="Q40" i="4"/>
  <c r="P40" i="4"/>
  <c r="R39" i="4"/>
  <c r="Q39" i="4"/>
  <c r="S39" i="4" s="1"/>
  <c r="P39" i="4"/>
  <c r="H47" i="4"/>
  <c r="H44" i="4"/>
  <c r="H41" i="4"/>
  <c r="H33" i="4"/>
  <c r="H30" i="4"/>
  <c r="E34" i="4"/>
  <c r="E33" i="4"/>
  <c r="V33" i="4" s="1"/>
  <c r="W33" i="4" s="1"/>
  <c r="E32" i="4"/>
  <c r="E31" i="4"/>
  <c r="E30" i="4"/>
  <c r="A598" i="6"/>
  <c r="A597" i="6"/>
  <c r="A596" i="6"/>
  <c r="H7" i="3"/>
  <c r="C7" i="3"/>
  <c r="H6" i="3"/>
  <c r="C6" i="3"/>
  <c r="H5" i="3"/>
  <c r="C5" i="3"/>
  <c r="N4" i="3"/>
  <c r="H4" i="3"/>
  <c r="C4" i="3"/>
  <c r="N3" i="3"/>
  <c r="H3" i="3"/>
  <c r="C3" i="3"/>
  <c r="N2" i="3"/>
  <c r="H2" i="3"/>
  <c r="C2" i="3"/>
  <c r="S44" i="4" l="1"/>
  <c r="S40" i="4"/>
  <c r="T263" i="6" l="1"/>
  <c r="R263" i="6"/>
  <c r="Q263" i="6"/>
  <c r="S263" i="6" s="1"/>
  <c r="P263" i="6"/>
  <c r="H263" i="6"/>
  <c r="E263" i="6"/>
  <c r="V263" i="6" s="1"/>
  <c r="W263" i="6" s="1"/>
  <c r="T266" i="6"/>
  <c r="R266" i="6"/>
  <c r="Q266" i="6"/>
  <c r="R254" i="6"/>
  <c r="Q254" i="6"/>
  <c r="P254" i="6"/>
  <c r="T339" i="6"/>
  <c r="R339" i="6"/>
  <c r="Q339" i="6"/>
  <c r="S339" i="6" s="1"/>
  <c r="P339" i="6"/>
  <c r="T338" i="6"/>
  <c r="R338" i="6"/>
  <c r="Q338" i="6"/>
  <c r="S338" i="6" s="1"/>
  <c r="P338" i="6"/>
  <c r="T337" i="6"/>
  <c r="R337" i="6"/>
  <c r="Q337" i="6"/>
  <c r="P337" i="6"/>
  <c r="T336" i="6"/>
  <c r="R336" i="6"/>
  <c r="Q336" i="6"/>
  <c r="S336" i="6" s="1"/>
  <c r="P336" i="6"/>
  <c r="T334" i="6"/>
  <c r="R334" i="6"/>
  <c r="Q334" i="6"/>
  <c r="S334" i="6" s="1"/>
  <c r="P334" i="6"/>
  <c r="T333" i="6"/>
  <c r="R333" i="6"/>
  <c r="Q333" i="6"/>
  <c r="P333" i="6"/>
  <c r="T343" i="6"/>
  <c r="R343" i="6"/>
  <c r="S343" i="6"/>
  <c r="T342" i="6"/>
  <c r="R342" i="6"/>
  <c r="Q342" i="6"/>
  <c r="T341" i="6"/>
  <c r="R341" i="6"/>
  <c r="Q341" i="6"/>
  <c r="T335" i="6"/>
  <c r="R335" i="6"/>
  <c r="Q335" i="6"/>
  <c r="T332" i="6"/>
  <c r="R332" i="6"/>
  <c r="Q332" i="6"/>
  <c r="S332" i="6" s="1"/>
  <c r="R331" i="6"/>
  <c r="Q331" i="6"/>
  <c r="S331" i="6" s="1"/>
  <c r="T368" i="6"/>
  <c r="R368" i="6"/>
  <c r="Q368" i="6"/>
  <c r="S368" i="6" s="1"/>
  <c r="T367" i="6"/>
  <c r="R367" i="6"/>
  <c r="Q367" i="6"/>
  <c r="P367" i="6"/>
  <c r="T366" i="6"/>
  <c r="R366" i="6"/>
  <c r="Q366" i="6"/>
  <c r="S366" i="6" s="1"/>
  <c r="P366" i="6"/>
  <c r="T365" i="6"/>
  <c r="R365" i="6"/>
  <c r="Q365" i="6"/>
  <c r="S365" i="6" s="1"/>
  <c r="P365" i="6"/>
  <c r="T364" i="6"/>
  <c r="R364" i="6"/>
  <c r="Q364" i="6"/>
  <c r="P364" i="6"/>
  <c r="T363" i="6"/>
  <c r="R363" i="6"/>
  <c r="Q363" i="6"/>
  <c r="P363" i="6"/>
  <c r="T362" i="6"/>
  <c r="R362" i="6"/>
  <c r="Q362" i="6"/>
  <c r="S362" i="6" s="1"/>
  <c r="P362" i="6"/>
  <c r="T361" i="6"/>
  <c r="R361" i="6"/>
  <c r="Q361" i="6"/>
  <c r="P361" i="6"/>
  <c r="T360" i="6"/>
  <c r="R360" i="6"/>
  <c r="Q360" i="6"/>
  <c r="S360" i="6" s="1"/>
  <c r="P360" i="6"/>
  <c r="T359" i="6"/>
  <c r="R359" i="6"/>
  <c r="Q359" i="6"/>
  <c r="P359" i="6"/>
  <c r="T358" i="6"/>
  <c r="R358" i="6"/>
  <c r="Q358" i="6"/>
  <c r="P358" i="6"/>
  <c r="R357" i="6"/>
  <c r="Q357" i="6"/>
  <c r="S357" i="6" s="1"/>
  <c r="P357" i="6"/>
  <c r="T394" i="6"/>
  <c r="R394" i="6"/>
  <c r="Q394" i="6"/>
  <c r="T393" i="6"/>
  <c r="R393" i="6"/>
  <c r="Q393" i="6"/>
  <c r="P393" i="6"/>
  <c r="T392" i="6"/>
  <c r="R392" i="6"/>
  <c r="Q392" i="6"/>
  <c r="P392" i="6"/>
  <c r="T391" i="6"/>
  <c r="R391" i="6"/>
  <c r="Q391" i="6"/>
  <c r="P391" i="6"/>
  <c r="T390" i="6"/>
  <c r="R390" i="6"/>
  <c r="Q390" i="6"/>
  <c r="P390" i="6"/>
  <c r="T389" i="6"/>
  <c r="R389" i="6"/>
  <c r="Q389" i="6"/>
  <c r="P389" i="6"/>
  <c r="T388" i="6"/>
  <c r="R388" i="6"/>
  <c r="Q388" i="6"/>
  <c r="P388" i="6"/>
  <c r="R387" i="6"/>
  <c r="Q387" i="6"/>
  <c r="P387" i="6"/>
  <c r="T412" i="6"/>
  <c r="R412" i="6"/>
  <c r="Q412" i="6"/>
  <c r="S412" i="6" s="1"/>
  <c r="T411" i="6"/>
  <c r="R411" i="6"/>
  <c r="Q411" i="6"/>
  <c r="S411" i="6" s="1"/>
  <c r="P411" i="6"/>
  <c r="T410" i="6"/>
  <c r="R410" i="6"/>
  <c r="Q410" i="6"/>
  <c r="S410" i="6" s="1"/>
  <c r="P410" i="6"/>
  <c r="T409" i="6"/>
  <c r="R409" i="6"/>
  <c r="Q409" i="6"/>
  <c r="P409" i="6"/>
  <c r="T408" i="6"/>
  <c r="R408" i="6"/>
  <c r="Q408" i="6"/>
  <c r="S408" i="6" s="1"/>
  <c r="P408" i="6"/>
  <c r="T407" i="6"/>
  <c r="R407" i="6"/>
  <c r="Q407" i="6"/>
  <c r="P407" i="6"/>
  <c r="T405" i="6"/>
  <c r="R405" i="6"/>
  <c r="Q405" i="6"/>
  <c r="P405" i="6"/>
  <c r="T404" i="6"/>
  <c r="R404" i="6"/>
  <c r="Q404" i="6"/>
  <c r="S404" i="6" s="1"/>
  <c r="P404" i="6"/>
  <c r="T403" i="6"/>
  <c r="R403" i="6"/>
  <c r="Q403" i="6"/>
  <c r="P403" i="6"/>
  <c r="T402" i="6"/>
  <c r="R402" i="6"/>
  <c r="Q402" i="6"/>
  <c r="P402" i="6"/>
  <c r="T401" i="6"/>
  <c r="R401" i="6"/>
  <c r="Q401" i="6"/>
  <c r="S401" i="6" s="1"/>
  <c r="P401" i="6"/>
  <c r="T400" i="6"/>
  <c r="R400" i="6"/>
  <c r="Q400" i="6"/>
  <c r="P400" i="6"/>
  <c r="T399" i="6"/>
  <c r="R399" i="6"/>
  <c r="Q399" i="6"/>
  <c r="P399" i="6"/>
  <c r="R398" i="6"/>
  <c r="Q398" i="6"/>
  <c r="S398" i="6" s="1"/>
  <c r="P398" i="6"/>
  <c r="T460" i="6"/>
  <c r="R460" i="6"/>
  <c r="Q460" i="6"/>
  <c r="P460" i="6"/>
  <c r="T459" i="6"/>
  <c r="R459" i="6"/>
  <c r="Q459" i="6"/>
  <c r="S459" i="6" s="1"/>
  <c r="P459" i="6"/>
  <c r="T458" i="6"/>
  <c r="R458" i="6"/>
  <c r="Q458" i="6"/>
  <c r="S458" i="6" s="1"/>
  <c r="P458" i="6"/>
  <c r="T457" i="6"/>
  <c r="R457" i="6"/>
  <c r="Q457" i="6"/>
  <c r="P457" i="6"/>
  <c r="T456" i="6"/>
  <c r="R456" i="6"/>
  <c r="Q456" i="6"/>
  <c r="S456" i="6" s="1"/>
  <c r="P456" i="6"/>
  <c r="T455" i="6"/>
  <c r="R455" i="6"/>
  <c r="Q455" i="6"/>
  <c r="S455" i="6" s="1"/>
  <c r="P455" i="6"/>
  <c r="T454" i="6"/>
  <c r="R454" i="6"/>
  <c r="Q454" i="6"/>
  <c r="P454" i="6"/>
  <c r="T453" i="6"/>
  <c r="R453" i="6"/>
  <c r="Q453" i="6"/>
  <c r="S453" i="6" s="1"/>
  <c r="P453" i="6"/>
  <c r="T451" i="6"/>
  <c r="R451" i="6"/>
  <c r="Q451" i="6"/>
  <c r="S451" i="6" s="1"/>
  <c r="P451" i="6"/>
  <c r="T450" i="6"/>
  <c r="R450" i="6"/>
  <c r="Q450" i="6"/>
  <c r="P450" i="6"/>
  <c r="T449" i="6"/>
  <c r="R449" i="6"/>
  <c r="Q449" i="6"/>
  <c r="S449" i="6" s="1"/>
  <c r="P449" i="6"/>
  <c r="T448" i="6"/>
  <c r="R448" i="6"/>
  <c r="Q448" i="6"/>
  <c r="S448" i="6" s="1"/>
  <c r="P448" i="6"/>
  <c r="T447" i="6"/>
  <c r="R447" i="6"/>
  <c r="Q447" i="6"/>
  <c r="P447" i="6"/>
  <c r="U462" i="6"/>
  <c r="T478" i="6"/>
  <c r="R478" i="6"/>
  <c r="Q478" i="6"/>
  <c r="T477" i="6"/>
  <c r="R477" i="6"/>
  <c r="Q477" i="6"/>
  <c r="S477" i="6" s="1"/>
  <c r="P477" i="6"/>
  <c r="T476" i="6"/>
  <c r="R476" i="6"/>
  <c r="Q476" i="6"/>
  <c r="P476" i="6"/>
  <c r="T475" i="6"/>
  <c r="R475" i="6"/>
  <c r="Q475" i="6"/>
  <c r="S475" i="6" s="1"/>
  <c r="P475" i="6"/>
  <c r="T474" i="6"/>
  <c r="R474" i="6"/>
  <c r="Q474" i="6"/>
  <c r="S474" i="6" s="1"/>
  <c r="P474" i="6"/>
  <c r="T473" i="6"/>
  <c r="R473" i="6"/>
  <c r="Q473" i="6"/>
  <c r="P473" i="6"/>
  <c r="T472" i="6"/>
  <c r="R472" i="6"/>
  <c r="Q472" i="6"/>
  <c r="S472" i="6" s="1"/>
  <c r="P472" i="6"/>
  <c r="T471" i="6"/>
  <c r="R471" i="6"/>
  <c r="Q471" i="6"/>
  <c r="S471" i="6" s="1"/>
  <c r="P471" i="6"/>
  <c r="T469" i="6"/>
  <c r="R469" i="6"/>
  <c r="Q469" i="6"/>
  <c r="P469" i="6"/>
  <c r="T468" i="6"/>
  <c r="R468" i="6"/>
  <c r="Q468" i="6"/>
  <c r="P468" i="6"/>
  <c r="T467" i="6"/>
  <c r="R467" i="6"/>
  <c r="Q467" i="6"/>
  <c r="S467" i="6" s="1"/>
  <c r="P467" i="6"/>
  <c r="T466" i="6"/>
  <c r="R466" i="6"/>
  <c r="Q466" i="6"/>
  <c r="P466" i="6"/>
  <c r="R465" i="6"/>
  <c r="Q465" i="6"/>
  <c r="P465" i="6"/>
  <c r="T516" i="6"/>
  <c r="R516" i="6"/>
  <c r="Q516" i="6"/>
  <c r="P516" i="6"/>
  <c r="T515" i="6"/>
  <c r="R515" i="6"/>
  <c r="Q515" i="6"/>
  <c r="P515" i="6"/>
  <c r="T514" i="6"/>
  <c r="R514" i="6"/>
  <c r="Q514" i="6"/>
  <c r="P514" i="6"/>
  <c r="T513" i="6"/>
  <c r="R513" i="6"/>
  <c r="Q513" i="6"/>
  <c r="P513" i="6"/>
  <c r="T512" i="6"/>
  <c r="R512" i="6"/>
  <c r="Q512" i="6"/>
  <c r="P512" i="6"/>
  <c r="T511" i="6"/>
  <c r="R511" i="6"/>
  <c r="Q511" i="6"/>
  <c r="P511" i="6"/>
  <c r="T510" i="6"/>
  <c r="R510" i="6"/>
  <c r="Q510" i="6"/>
  <c r="P510" i="6"/>
  <c r="T509" i="6"/>
  <c r="R509" i="6"/>
  <c r="Q509" i="6"/>
  <c r="P509" i="6"/>
  <c r="H511" i="6"/>
  <c r="E511" i="6"/>
  <c r="T520" i="6"/>
  <c r="R520" i="6"/>
  <c r="Q520" i="6"/>
  <c r="T519" i="6"/>
  <c r="R519" i="6"/>
  <c r="Q519" i="6"/>
  <c r="P519" i="6"/>
  <c r="T518" i="6"/>
  <c r="R518" i="6"/>
  <c r="Q518" i="6"/>
  <c r="P518" i="6"/>
  <c r="T508" i="6"/>
  <c r="R508" i="6"/>
  <c r="Q508" i="6"/>
  <c r="S508" i="6" s="1"/>
  <c r="P508" i="6"/>
  <c r="R507" i="6"/>
  <c r="Q507" i="6"/>
  <c r="P507" i="6"/>
  <c r="T324" i="6"/>
  <c r="R324" i="6"/>
  <c r="Q324" i="6"/>
  <c r="P324" i="6"/>
  <c r="T323" i="6"/>
  <c r="R323" i="6"/>
  <c r="Q323" i="6"/>
  <c r="P323" i="6"/>
  <c r="T322" i="6"/>
  <c r="R322" i="6"/>
  <c r="Q322" i="6"/>
  <c r="P322" i="6"/>
  <c r="T321" i="6"/>
  <c r="R321" i="6"/>
  <c r="Q321" i="6"/>
  <c r="P321" i="6"/>
  <c r="T320" i="6"/>
  <c r="R320" i="6"/>
  <c r="Q320" i="6"/>
  <c r="P320" i="6"/>
  <c r="T319" i="6"/>
  <c r="R319" i="6"/>
  <c r="Q319" i="6"/>
  <c r="P319" i="6"/>
  <c r="T318" i="6"/>
  <c r="R318" i="6"/>
  <c r="Q318" i="6"/>
  <c r="P318" i="6"/>
  <c r="T316" i="6"/>
  <c r="R316" i="6"/>
  <c r="Q316" i="6"/>
  <c r="P316" i="6"/>
  <c r="T315" i="6"/>
  <c r="R315" i="6"/>
  <c r="Q315" i="6"/>
  <c r="P315" i="6"/>
  <c r="T314" i="6"/>
  <c r="R314" i="6"/>
  <c r="Q314" i="6"/>
  <c r="P314" i="6"/>
  <c r="T313" i="6"/>
  <c r="R313" i="6"/>
  <c r="Q313" i="6"/>
  <c r="P313" i="6"/>
  <c r="T327" i="6"/>
  <c r="R327" i="6"/>
  <c r="Q327" i="6"/>
  <c r="T326" i="6"/>
  <c r="R326" i="6"/>
  <c r="Q326" i="6"/>
  <c r="P326" i="6"/>
  <c r="T325" i="6"/>
  <c r="R325" i="6"/>
  <c r="Q325" i="6"/>
  <c r="P325" i="6"/>
  <c r="T317" i="6"/>
  <c r="R317" i="6"/>
  <c r="Q317" i="6"/>
  <c r="P317" i="6"/>
  <c r="R312" i="6"/>
  <c r="Q312" i="6"/>
  <c r="P312" i="6"/>
  <c r="T308" i="6"/>
  <c r="R308" i="6"/>
  <c r="Q308" i="6"/>
  <c r="T307" i="6"/>
  <c r="R307" i="6"/>
  <c r="Q307" i="6"/>
  <c r="P307" i="6"/>
  <c r="T306" i="6"/>
  <c r="R306" i="6"/>
  <c r="Q306" i="6"/>
  <c r="P306" i="6"/>
  <c r="T305" i="6"/>
  <c r="R305" i="6"/>
  <c r="Q305" i="6"/>
  <c r="P305" i="6"/>
  <c r="T304" i="6"/>
  <c r="R304" i="6"/>
  <c r="Q304" i="6"/>
  <c r="S304" i="6" s="1"/>
  <c r="P304" i="6"/>
  <c r="T303" i="6"/>
  <c r="R303" i="6"/>
  <c r="Q303" i="6"/>
  <c r="P303" i="6"/>
  <c r="T302" i="6"/>
  <c r="R302" i="6"/>
  <c r="Q302" i="6"/>
  <c r="P302" i="6"/>
  <c r="T301" i="6"/>
  <c r="R301" i="6"/>
  <c r="Q301" i="6"/>
  <c r="S301" i="6" s="1"/>
  <c r="P301" i="6"/>
  <c r="T300" i="6"/>
  <c r="R300" i="6"/>
  <c r="Q300" i="6"/>
  <c r="P300" i="6"/>
  <c r="R299" i="6"/>
  <c r="Q299" i="6"/>
  <c r="P299" i="6"/>
  <c r="T327" i="1"/>
  <c r="R327" i="1"/>
  <c r="Q327" i="1"/>
  <c r="S327" i="1" s="1"/>
  <c r="T326" i="1"/>
  <c r="R326" i="1"/>
  <c r="Q326" i="1"/>
  <c r="S326" i="1" s="1"/>
  <c r="P326" i="1"/>
  <c r="T325" i="1"/>
  <c r="R325" i="1"/>
  <c r="Q325" i="1"/>
  <c r="P325" i="1"/>
  <c r="T324" i="1"/>
  <c r="R324" i="1"/>
  <c r="Q324" i="1"/>
  <c r="P324" i="1"/>
  <c r="T323" i="1"/>
  <c r="R323" i="1"/>
  <c r="Q323" i="1"/>
  <c r="S323" i="1" s="1"/>
  <c r="P323" i="1"/>
  <c r="T322" i="1"/>
  <c r="R322" i="1"/>
  <c r="Q322" i="1"/>
  <c r="P322" i="1"/>
  <c r="T321" i="1"/>
  <c r="R321" i="1"/>
  <c r="Q321" i="1"/>
  <c r="P321" i="1"/>
  <c r="T320" i="1"/>
  <c r="R320" i="1"/>
  <c r="Q320" i="1"/>
  <c r="S320" i="1" s="1"/>
  <c r="P320" i="1"/>
  <c r="T319" i="1"/>
  <c r="R319" i="1"/>
  <c r="Q319" i="1"/>
  <c r="P319" i="1"/>
  <c r="R318" i="1"/>
  <c r="Q318" i="1"/>
  <c r="P318" i="1"/>
  <c r="T447" i="1"/>
  <c r="R447" i="1"/>
  <c r="Q447" i="1"/>
  <c r="T446" i="1"/>
  <c r="R446" i="1"/>
  <c r="Q446" i="1"/>
  <c r="P446" i="1"/>
  <c r="T445" i="1"/>
  <c r="R445" i="1"/>
  <c r="Q445" i="1"/>
  <c r="S445" i="1" s="1"/>
  <c r="P445" i="1"/>
  <c r="T444" i="1"/>
  <c r="R444" i="1"/>
  <c r="Q444" i="1"/>
  <c r="S444" i="1" s="1"/>
  <c r="P444" i="1"/>
  <c r="T443" i="1"/>
  <c r="R443" i="1"/>
  <c r="Q443" i="1"/>
  <c r="P443" i="1"/>
  <c r="T442" i="1"/>
  <c r="R442" i="1"/>
  <c r="Q442" i="1"/>
  <c r="S442" i="1" s="1"/>
  <c r="P442" i="1"/>
  <c r="T441" i="1"/>
  <c r="R441" i="1"/>
  <c r="Q441" i="1"/>
  <c r="S441" i="1" s="1"/>
  <c r="P441" i="1"/>
  <c r="T440" i="1"/>
  <c r="R440" i="1"/>
  <c r="Q440" i="1"/>
  <c r="P440" i="1"/>
  <c r="T439" i="1"/>
  <c r="R439" i="1"/>
  <c r="Q439" i="1"/>
  <c r="S439" i="1" s="1"/>
  <c r="P439" i="1"/>
  <c r="R438" i="1"/>
  <c r="S438" i="1" s="1"/>
  <c r="Q438" i="1"/>
  <c r="P438" i="1"/>
  <c r="T406" i="6"/>
  <c r="R406" i="6"/>
  <c r="Q406" i="6"/>
  <c r="P406" i="6"/>
  <c r="T295" i="6"/>
  <c r="R295" i="6"/>
  <c r="Q295" i="6"/>
  <c r="T294" i="6"/>
  <c r="R294" i="6"/>
  <c r="Q294" i="6"/>
  <c r="P294" i="6"/>
  <c r="T293" i="6"/>
  <c r="R293" i="6"/>
  <c r="Q293" i="6"/>
  <c r="P293" i="6"/>
  <c r="T292" i="6"/>
  <c r="R292" i="6"/>
  <c r="Q292" i="6"/>
  <c r="P292" i="6"/>
  <c r="T291" i="6"/>
  <c r="R291" i="6"/>
  <c r="Q291" i="6"/>
  <c r="P291" i="6"/>
  <c r="T290" i="6"/>
  <c r="R290" i="6"/>
  <c r="Q290" i="6"/>
  <c r="P290" i="6"/>
  <c r="T289" i="6"/>
  <c r="R289" i="6"/>
  <c r="Q289" i="6"/>
  <c r="P289" i="6"/>
  <c r="T288" i="6"/>
  <c r="R288" i="6"/>
  <c r="Q288" i="6"/>
  <c r="P288" i="6"/>
  <c r="T287" i="6"/>
  <c r="R287" i="6"/>
  <c r="Q287" i="6"/>
  <c r="P287" i="6"/>
  <c r="T286" i="6"/>
  <c r="R286" i="6"/>
  <c r="Q286" i="6"/>
  <c r="P286" i="6"/>
  <c r="T285" i="6"/>
  <c r="R285" i="6"/>
  <c r="Q285" i="6"/>
  <c r="P285" i="6"/>
  <c r="T284" i="6"/>
  <c r="R284" i="6"/>
  <c r="Q284" i="6"/>
  <c r="P284" i="6"/>
  <c r="T283" i="6"/>
  <c r="R283" i="6"/>
  <c r="Q283" i="6"/>
  <c r="P283" i="6"/>
  <c r="T282" i="6"/>
  <c r="R282" i="6"/>
  <c r="Q282" i="6"/>
  <c r="P282" i="6"/>
  <c r="R281" i="6"/>
  <c r="Q281" i="6"/>
  <c r="P281" i="6"/>
  <c r="U296" i="6"/>
  <c r="T277" i="6"/>
  <c r="R277" i="6"/>
  <c r="Q277" i="6"/>
  <c r="T276" i="6"/>
  <c r="R276" i="6"/>
  <c r="Q276" i="6"/>
  <c r="P276" i="6"/>
  <c r="T275" i="6"/>
  <c r="R275" i="6"/>
  <c r="Q275" i="6"/>
  <c r="P275" i="6"/>
  <c r="T274" i="6"/>
  <c r="R274" i="6"/>
  <c r="Q274" i="6"/>
  <c r="P274" i="6"/>
  <c r="T273" i="6"/>
  <c r="R273" i="6"/>
  <c r="Q273" i="6"/>
  <c r="P273" i="6"/>
  <c r="T272" i="6"/>
  <c r="R272" i="6"/>
  <c r="Q272" i="6"/>
  <c r="P272" i="6"/>
  <c r="T271" i="6"/>
  <c r="R271" i="6"/>
  <c r="Q271" i="6"/>
  <c r="P271" i="6"/>
  <c r="R270" i="6"/>
  <c r="Q270" i="6"/>
  <c r="P270" i="6"/>
  <c r="U278" i="6"/>
  <c r="Q190" i="6"/>
  <c r="T190" i="6"/>
  <c r="R190" i="6"/>
  <c r="T189" i="6"/>
  <c r="R189" i="6"/>
  <c r="Q189" i="6"/>
  <c r="P189" i="6"/>
  <c r="T188" i="6"/>
  <c r="R188" i="6"/>
  <c r="Q188" i="6"/>
  <c r="P188" i="6"/>
  <c r="T187" i="6"/>
  <c r="R187" i="6"/>
  <c r="Q187" i="6"/>
  <c r="P187" i="6"/>
  <c r="T186" i="6"/>
  <c r="R186" i="6"/>
  <c r="Q186" i="6"/>
  <c r="P186" i="6"/>
  <c r="R185" i="6"/>
  <c r="Q185" i="6"/>
  <c r="P185" i="6"/>
  <c r="T181" i="6"/>
  <c r="R181" i="6"/>
  <c r="Q181" i="6"/>
  <c r="T180" i="6"/>
  <c r="R180" i="6"/>
  <c r="Q180" i="6"/>
  <c r="P180" i="6"/>
  <c r="T179" i="6"/>
  <c r="R179" i="6"/>
  <c r="Q179" i="6"/>
  <c r="P179" i="6"/>
  <c r="T178" i="6"/>
  <c r="R178" i="6"/>
  <c r="Q178" i="6"/>
  <c r="P178" i="6"/>
  <c r="T177" i="6"/>
  <c r="R177" i="6"/>
  <c r="Q177" i="6"/>
  <c r="P177" i="6"/>
  <c r="T176" i="6"/>
  <c r="R176" i="6"/>
  <c r="Q176" i="6"/>
  <c r="P176" i="6"/>
  <c r="T175" i="6"/>
  <c r="R175" i="6"/>
  <c r="Q175" i="6"/>
  <c r="P175" i="6"/>
  <c r="R174" i="6"/>
  <c r="Q174" i="6"/>
  <c r="P174" i="6"/>
  <c r="U592" i="6"/>
  <c r="T591" i="6"/>
  <c r="R591" i="6"/>
  <c r="Q591" i="6"/>
  <c r="H591" i="6"/>
  <c r="E591" i="6"/>
  <c r="T590" i="6"/>
  <c r="R590" i="6"/>
  <c r="Q590" i="6"/>
  <c r="P590" i="6"/>
  <c r="H590" i="6"/>
  <c r="E590" i="6"/>
  <c r="T589" i="6"/>
  <c r="R589" i="6"/>
  <c r="Q589" i="6"/>
  <c r="P589" i="6"/>
  <c r="H589" i="6"/>
  <c r="E589" i="6"/>
  <c r="T588" i="6"/>
  <c r="R588" i="6"/>
  <c r="Q588" i="6"/>
  <c r="P588" i="6"/>
  <c r="H588" i="6"/>
  <c r="E588" i="6"/>
  <c r="T587" i="6"/>
  <c r="R587" i="6"/>
  <c r="Q587" i="6"/>
  <c r="P587" i="6"/>
  <c r="H587" i="6"/>
  <c r="E587" i="6"/>
  <c r="T586" i="6"/>
  <c r="R586" i="6"/>
  <c r="Q586" i="6"/>
  <c r="P586" i="6"/>
  <c r="H586" i="6"/>
  <c r="E586" i="6"/>
  <c r="T585" i="6"/>
  <c r="R585" i="6"/>
  <c r="Q585" i="6"/>
  <c r="P585" i="6"/>
  <c r="H585" i="6"/>
  <c r="E585" i="6"/>
  <c r="T584" i="6"/>
  <c r="R584" i="6"/>
  <c r="Q584" i="6"/>
  <c r="P584" i="6"/>
  <c r="H584" i="6"/>
  <c r="E584" i="6"/>
  <c r="T583" i="6"/>
  <c r="R583" i="6"/>
  <c r="Q583" i="6"/>
  <c r="P583" i="6"/>
  <c r="H583" i="6"/>
  <c r="E583" i="6"/>
  <c r="T582" i="6"/>
  <c r="R582" i="6"/>
  <c r="Q582" i="6"/>
  <c r="P582" i="6"/>
  <c r="H582" i="6"/>
  <c r="E582" i="6"/>
  <c r="T581" i="6"/>
  <c r="R581" i="6"/>
  <c r="Q581" i="6"/>
  <c r="P581" i="6"/>
  <c r="H581" i="6"/>
  <c r="E581" i="6"/>
  <c r="T580" i="6"/>
  <c r="R580" i="6"/>
  <c r="Q580" i="6"/>
  <c r="P580" i="6"/>
  <c r="H580" i="6"/>
  <c r="E580" i="6"/>
  <c r="T579" i="6"/>
  <c r="R579" i="6"/>
  <c r="Q579" i="6"/>
  <c r="P579" i="6"/>
  <c r="H579" i="6"/>
  <c r="E579" i="6"/>
  <c r="R578" i="6"/>
  <c r="Q578" i="6"/>
  <c r="P578" i="6"/>
  <c r="H578" i="6"/>
  <c r="E578" i="6"/>
  <c r="U575" i="6"/>
  <c r="T574" i="6"/>
  <c r="R574" i="6"/>
  <c r="Q574" i="6"/>
  <c r="H574" i="6"/>
  <c r="E574" i="6"/>
  <c r="T573" i="6"/>
  <c r="R573" i="6"/>
  <c r="Q573" i="6"/>
  <c r="P573" i="6"/>
  <c r="H573" i="6"/>
  <c r="E573" i="6"/>
  <c r="T572" i="6"/>
  <c r="R572" i="6"/>
  <c r="Q572" i="6"/>
  <c r="P572" i="6"/>
  <c r="H572" i="6"/>
  <c r="E572" i="6"/>
  <c r="T571" i="6"/>
  <c r="R571" i="6"/>
  <c r="Q571" i="6"/>
  <c r="P571" i="6"/>
  <c r="H571" i="6"/>
  <c r="E571" i="6"/>
  <c r="T570" i="6"/>
  <c r="R570" i="6"/>
  <c r="Q570" i="6"/>
  <c r="P570" i="6"/>
  <c r="H570" i="6"/>
  <c r="E570" i="6"/>
  <c r="T569" i="6"/>
  <c r="R569" i="6"/>
  <c r="Q569" i="6"/>
  <c r="P569" i="6"/>
  <c r="H569" i="6"/>
  <c r="E569" i="6"/>
  <c r="T568" i="6"/>
  <c r="R568" i="6"/>
  <c r="Q568" i="6"/>
  <c r="P568" i="6"/>
  <c r="H568" i="6"/>
  <c r="E568" i="6"/>
  <c r="T567" i="6"/>
  <c r="R567" i="6"/>
  <c r="Q567" i="6"/>
  <c r="P567" i="6"/>
  <c r="H567" i="6"/>
  <c r="E567" i="6"/>
  <c r="T566" i="6"/>
  <c r="R566" i="6"/>
  <c r="Q566" i="6"/>
  <c r="P566" i="6"/>
  <c r="H566" i="6"/>
  <c r="E566" i="6"/>
  <c r="R565" i="6"/>
  <c r="Q565" i="6"/>
  <c r="P565" i="6"/>
  <c r="H565" i="6"/>
  <c r="E565" i="6"/>
  <c r="U562" i="6"/>
  <c r="T561" i="6"/>
  <c r="R561" i="6"/>
  <c r="Q561" i="6"/>
  <c r="H561" i="6"/>
  <c r="E561" i="6"/>
  <c r="T560" i="6"/>
  <c r="R560" i="6"/>
  <c r="Q560" i="6"/>
  <c r="P560" i="6"/>
  <c r="H560" i="6"/>
  <c r="E560" i="6"/>
  <c r="T559" i="6"/>
  <c r="R559" i="6"/>
  <c r="Q559" i="6"/>
  <c r="P559" i="6"/>
  <c r="H559" i="6"/>
  <c r="E559" i="6"/>
  <c r="T558" i="6"/>
  <c r="R558" i="6"/>
  <c r="Q558" i="6"/>
  <c r="P558" i="6"/>
  <c r="H558" i="6"/>
  <c r="E558" i="6"/>
  <c r="T557" i="6"/>
  <c r="R557" i="6"/>
  <c r="Q557" i="6"/>
  <c r="P557" i="6"/>
  <c r="H557" i="6"/>
  <c r="E557" i="6"/>
  <c r="T556" i="6"/>
  <c r="R556" i="6"/>
  <c r="Q556" i="6"/>
  <c r="P556" i="6"/>
  <c r="H556" i="6"/>
  <c r="E556" i="6"/>
  <c r="T555" i="6"/>
  <c r="R555" i="6"/>
  <c r="Q555" i="6"/>
  <c r="P555" i="6"/>
  <c r="H555" i="6"/>
  <c r="E555" i="6"/>
  <c r="T554" i="6"/>
  <c r="R554" i="6"/>
  <c r="Q554" i="6"/>
  <c r="P554" i="6"/>
  <c r="H554" i="6"/>
  <c r="E554" i="6"/>
  <c r="T553" i="6"/>
  <c r="R553" i="6"/>
  <c r="Q553" i="6"/>
  <c r="P553" i="6"/>
  <c r="H553" i="6"/>
  <c r="E553" i="6"/>
  <c r="T552" i="6"/>
  <c r="R552" i="6"/>
  <c r="Q552" i="6"/>
  <c r="P552" i="6"/>
  <c r="H552" i="6"/>
  <c r="E552" i="6"/>
  <c r="T551" i="6"/>
  <c r="R551" i="6"/>
  <c r="Q551" i="6"/>
  <c r="P551" i="6"/>
  <c r="H551" i="6"/>
  <c r="E551" i="6"/>
  <c r="T550" i="6"/>
  <c r="R550" i="6"/>
  <c r="Q550" i="6"/>
  <c r="P550" i="6"/>
  <c r="H550" i="6"/>
  <c r="E550" i="6"/>
  <c r="T549" i="6"/>
  <c r="R549" i="6"/>
  <c r="Q549" i="6"/>
  <c r="P549" i="6"/>
  <c r="H549" i="6"/>
  <c r="E549" i="6"/>
  <c r="R548" i="6"/>
  <c r="Q548" i="6"/>
  <c r="P548" i="6"/>
  <c r="H548" i="6"/>
  <c r="E548" i="6"/>
  <c r="U545" i="6"/>
  <c r="T544" i="6"/>
  <c r="R544" i="6"/>
  <c r="Q544" i="6"/>
  <c r="H544" i="6"/>
  <c r="E544" i="6"/>
  <c r="T543" i="6"/>
  <c r="R543" i="6"/>
  <c r="Q543" i="6"/>
  <c r="P543" i="6"/>
  <c r="H543" i="6"/>
  <c r="E543" i="6"/>
  <c r="T542" i="6"/>
  <c r="R542" i="6"/>
  <c r="Q542" i="6"/>
  <c r="P542" i="6"/>
  <c r="H542" i="6"/>
  <c r="E542" i="6"/>
  <c r="T541" i="6"/>
  <c r="R541" i="6"/>
  <c r="Q541" i="6"/>
  <c r="P541" i="6"/>
  <c r="H541" i="6"/>
  <c r="E541" i="6"/>
  <c r="T540" i="6"/>
  <c r="R540" i="6"/>
  <c r="Q540" i="6"/>
  <c r="P540" i="6"/>
  <c r="H540" i="6"/>
  <c r="E540" i="6"/>
  <c r="T539" i="6"/>
  <c r="R539" i="6"/>
  <c r="Q539" i="6"/>
  <c r="P539" i="6"/>
  <c r="H539" i="6"/>
  <c r="E539" i="6"/>
  <c r="T538" i="6"/>
  <c r="R538" i="6"/>
  <c r="Q538" i="6"/>
  <c r="P538" i="6"/>
  <c r="H538" i="6"/>
  <c r="E538" i="6"/>
  <c r="T537" i="6"/>
  <c r="R537" i="6"/>
  <c r="Q537" i="6"/>
  <c r="P537" i="6"/>
  <c r="H537" i="6"/>
  <c r="E537" i="6"/>
  <c r="T536" i="6"/>
  <c r="R536" i="6"/>
  <c r="Q536" i="6"/>
  <c r="P536" i="6"/>
  <c r="H536" i="6"/>
  <c r="E536" i="6"/>
  <c r="R535" i="6"/>
  <c r="Q535" i="6"/>
  <c r="P535" i="6"/>
  <c r="H535" i="6"/>
  <c r="E535" i="6"/>
  <c r="U532" i="6"/>
  <c r="T531" i="6"/>
  <c r="R531" i="6"/>
  <c r="Q531" i="6"/>
  <c r="H531" i="6"/>
  <c r="E531" i="6"/>
  <c r="T530" i="6"/>
  <c r="R530" i="6"/>
  <c r="Q530" i="6"/>
  <c r="P530" i="6"/>
  <c r="H530" i="6"/>
  <c r="E530" i="6"/>
  <c r="T529" i="6"/>
  <c r="R529" i="6"/>
  <c r="Q529" i="6"/>
  <c r="P529" i="6"/>
  <c r="H529" i="6"/>
  <c r="E529" i="6"/>
  <c r="T528" i="6"/>
  <c r="R528" i="6"/>
  <c r="Q528" i="6"/>
  <c r="P528" i="6"/>
  <c r="H528" i="6"/>
  <c r="E528" i="6"/>
  <c r="T527" i="6"/>
  <c r="R527" i="6"/>
  <c r="Q527" i="6"/>
  <c r="P527" i="6"/>
  <c r="H527" i="6"/>
  <c r="E527" i="6"/>
  <c r="T526" i="6"/>
  <c r="R526" i="6"/>
  <c r="Q526" i="6"/>
  <c r="P526" i="6"/>
  <c r="H526" i="6"/>
  <c r="E526" i="6"/>
  <c r="T525" i="6"/>
  <c r="R525" i="6"/>
  <c r="Q525" i="6"/>
  <c r="P525" i="6"/>
  <c r="H525" i="6"/>
  <c r="E525" i="6"/>
  <c r="R524" i="6"/>
  <c r="Q524" i="6"/>
  <c r="P524" i="6"/>
  <c r="H524" i="6"/>
  <c r="E524" i="6"/>
  <c r="U521" i="6"/>
  <c r="H520" i="6"/>
  <c r="E520" i="6"/>
  <c r="H519" i="6"/>
  <c r="E519" i="6"/>
  <c r="H518" i="6"/>
  <c r="E518" i="6"/>
  <c r="T517" i="6"/>
  <c r="R517" i="6"/>
  <c r="Q517" i="6"/>
  <c r="P517" i="6"/>
  <c r="H517" i="6"/>
  <c r="E517" i="6"/>
  <c r="H516" i="6"/>
  <c r="E516" i="6"/>
  <c r="H515" i="6"/>
  <c r="E515" i="6"/>
  <c r="H514" i="6"/>
  <c r="E514" i="6"/>
  <c r="H513" i="6"/>
  <c r="E513" i="6"/>
  <c r="H512" i="6"/>
  <c r="E512" i="6"/>
  <c r="H507" i="6"/>
  <c r="E507" i="6"/>
  <c r="U504" i="6"/>
  <c r="T503" i="6"/>
  <c r="R503" i="6"/>
  <c r="Q503" i="6"/>
  <c r="H503" i="6"/>
  <c r="E503" i="6"/>
  <c r="T502" i="6"/>
  <c r="R502" i="6"/>
  <c r="Q502" i="6"/>
  <c r="P502" i="6"/>
  <c r="H502" i="6"/>
  <c r="E502" i="6"/>
  <c r="T501" i="6"/>
  <c r="R501" i="6"/>
  <c r="Q501" i="6"/>
  <c r="P501" i="6"/>
  <c r="H501" i="6"/>
  <c r="E501" i="6"/>
  <c r="T500" i="6"/>
  <c r="R500" i="6"/>
  <c r="Q500" i="6"/>
  <c r="P500" i="6"/>
  <c r="H500" i="6"/>
  <c r="E500" i="6"/>
  <c r="T499" i="6"/>
  <c r="R499" i="6"/>
  <c r="Q499" i="6"/>
  <c r="P499" i="6"/>
  <c r="H499" i="6"/>
  <c r="E499" i="6"/>
  <c r="T498" i="6"/>
  <c r="R498" i="6"/>
  <c r="Q498" i="6"/>
  <c r="P498" i="6"/>
  <c r="H498" i="6"/>
  <c r="E498" i="6"/>
  <c r="T497" i="6"/>
  <c r="R497" i="6"/>
  <c r="Q497" i="6"/>
  <c r="P497" i="6"/>
  <c r="H497" i="6"/>
  <c r="E497" i="6"/>
  <c r="T496" i="6"/>
  <c r="R496" i="6"/>
  <c r="Q496" i="6"/>
  <c r="P496" i="6"/>
  <c r="H496" i="6"/>
  <c r="E496" i="6"/>
  <c r="T495" i="6"/>
  <c r="R495" i="6"/>
  <c r="Q495" i="6"/>
  <c r="P495" i="6"/>
  <c r="H495" i="6"/>
  <c r="E495" i="6"/>
  <c r="T494" i="6"/>
  <c r="R494" i="6"/>
  <c r="Q494" i="6"/>
  <c r="P494" i="6"/>
  <c r="H494" i="6"/>
  <c r="E494" i="6"/>
  <c r="T493" i="6"/>
  <c r="R493" i="6"/>
  <c r="Q493" i="6"/>
  <c r="P493" i="6"/>
  <c r="H493" i="6"/>
  <c r="E493" i="6"/>
  <c r="R492" i="6"/>
  <c r="Q492" i="6"/>
  <c r="P492" i="6"/>
  <c r="H492" i="6"/>
  <c r="E492" i="6"/>
  <c r="U489" i="6"/>
  <c r="T488" i="6"/>
  <c r="R488" i="6"/>
  <c r="Q488" i="6"/>
  <c r="H488" i="6"/>
  <c r="E488" i="6"/>
  <c r="T487" i="6"/>
  <c r="R487" i="6"/>
  <c r="Q487" i="6"/>
  <c r="P487" i="6"/>
  <c r="H487" i="6"/>
  <c r="E487" i="6"/>
  <c r="T486" i="6"/>
  <c r="R486" i="6"/>
  <c r="Q486" i="6"/>
  <c r="P486" i="6"/>
  <c r="H486" i="6"/>
  <c r="E486" i="6"/>
  <c r="T485" i="6"/>
  <c r="R485" i="6"/>
  <c r="Q485" i="6"/>
  <c r="P485" i="6"/>
  <c r="H485" i="6"/>
  <c r="E485" i="6"/>
  <c r="T484" i="6"/>
  <c r="R484" i="6"/>
  <c r="Q484" i="6"/>
  <c r="P484" i="6"/>
  <c r="H484" i="6"/>
  <c r="E484" i="6"/>
  <c r="T483" i="6"/>
  <c r="R483" i="6"/>
  <c r="Q483" i="6"/>
  <c r="P483" i="6"/>
  <c r="H483" i="6"/>
  <c r="E483" i="6"/>
  <c r="R482" i="6"/>
  <c r="Q482" i="6"/>
  <c r="P482" i="6"/>
  <c r="H482" i="6"/>
  <c r="E482" i="6"/>
  <c r="U479" i="6"/>
  <c r="T461" i="6"/>
  <c r="R461" i="6"/>
  <c r="Q461" i="6"/>
  <c r="H461" i="6"/>
  <c r="E461" i="6"/>
  <c r="H460" i="6"/>
  <c r="E460" i="6"/>
  <c r="H459" i="6"/>
  <c r="E459" i="6"/>
  <c r="H458" i="6"/>
  <c r="E458" i="6"/>
  <c r="H476" i="6"/>
  <c r="E476" i="6"/>
  <c r="H475" i="6"/>
  <c r="E475" i="6"/>
  <c r="H474" i="6"/>
  <c r="E474" i="6"/>
  <c r="H473" i="6"/>
  <c r="E473" i="6"/>
  <c r="H472" i="6"/>
  <c r="E472" i="6"/>
  <c r="H471" i="6"/>
  <c r="E471" i="6"/>
  <c r="T470" i="6"/>
  <c r="R470" i="6"/>
  <c r="Q470" i="6"/>
  <c r="P470" i="6"/>
  <c r="H470" i="6"/>
  <c r="E470" i="6"/>
  <c r="H469" i="6"/>
  <c r="E469" i="6"/>
  <c r="H468" i="6"/>
  <c r="E468" i="6"/>
  <c r="H467" i="6"/>
  <c r="E467" i="6"/>
  <c r="H466" i="6"/>
  <c r="E466" i="6"/>
  <c r="H465" i="6"/>
  <c r="E465" i="6"/>
  <c r="H457" i="6"/>
  <c r="E457" i="6"/>
  <c r="H456" i="6"/>
  <c r="E456" i="6"/>
  <c r="H455" i="6"/>
  <c r="E455" i="6"/>
  <c r="H454" i="6"/>
  <c r="E454" i="6"/>
  <c r="H453" i="6"/>
  <c r="E453" i="6"/>
  <c r="T452" i="6"/>
  <c r="R452" i="6"/>
  <c r="Q452" i="6"/>
  <c r="P452" i="6"/>
  <c r="H452" i="6"/>
  <c r="E452" i="6"/>
  <c r="H451" i="6"/>
  <c r="E451" i="6"/>
  <c r="H450" i="6"/>
  <c r="E450" i="6"/>
  <c r="H449" i="6"/>
  <c r="E449" i="6"/>
  <c r="H448" i="6"/>
  <c r="E448" i="6"/>
  <c r="H447" i="6"/>
  <c r="E447" i="6"/>
  <c r="R446" i="6"/>
  <c r="Q446" i="6"/>
  <c r="P446" i="6"/>
  <c r="H446" i="6"/>
  <c r="E446" i="6"/>
  <c r="U443" i="6"/>
  <c r="T442" i="6"/>
  <c r="R442" i="6"/>
  <c r="Q442" i="6"/>
  <c r="H442" i="6"/>
  <c r="E442" i="6"/>
  <c r="T441" i="6"/>
  <c r="R441" i="6"/>
  <c r="Q441" i="6"/>
  <c r="P441" i="6"/>
  <c r="H441" i="6"/>
  <c r="E441" i="6"/>
  <c r="T440" i="6"/>
  <c r="R440" i="6"/>
  <c r="Q440" i="6"/>
  <c r="P440" i="6"/>
  <c r="H440" i="6"/>
  <c r="E440" i="6"/>
  <c r="T439" i="6"/>
  <c r="R439" i="6"/>
  <c r="Q439" i="6"/>
  <c r="P439" i="6"/>
  <c r="H439" i="6"/>
  <c r="E439" i="6"/>
  <c r="T438" i="6"/>
  <c r="R438" i="6"/>
  <c r="Q438" i="6"/>
  <c r="P438" i="6"/>
  <c r="H438" i="6"/>
  <c r="E438" i="6"/>
  <c r="T437" i="6"/>
  <c r="R437" i="6"/>
  <c r="Q437" i="6"/>
  <c r="P437" i="6"/>
  <c r="H437" i="6"/>
  <c r="E437" i="6"/>
  <c r="T436" i="6"/>
  <c r="R436" i="6"/>
  <c r="Q436" i="6"/>
  <c r="P436" i="6"/>
  <c r="H436" i="6"/>
  <c r="E436" i="6"/>
  <c r="T435" i="6"/>
  <c r="R435" i="6"/>
  <c r="Q435" i="6"/>
  <c r="P435" i="6"/>
  <c r="H435" i="6"/>
  <c r="E435" i="6"/>
  <c r="T434" i="6"/>
  <c r="R434" i="6"/>
  <c r="Q434" i="6"/>
  <c r="P434" i="6"/>
  <c r="H434" i="6"/>
  <c r="E434" i="6"/>
  <c r="T433" i="6"/>
  <c r="R433" i="6"/>
  <c r="Q433" i="6"/>
  <c r="P433" i="6"/>
  <c r="H433" i="6"/>
  <c r="E433" i="6"/>
  <c r="T432" i="6"/>
  <c r="R432" i="6"/>
  <c r="Q432" i="6"/>
  <c r="P432" i="6"/>
  <c r="H432" i="6"/>
  <c r="E432" i="6"/>
  <c r="T431" i="6"/>
  <c r="R431" i="6"/>
  <c r="Q431" i="6"/>
  <c r="P431" i="6"/>
  <c r="H431" i="6"/>
  <c r="E431" i="6"/>
  <c r="T430" i="6"/>
  <c r="R430" i="6"/>
  <c r="Q430" i="6"/>
  <c r="P430" i="6"/>
  <c r="H430" i="6"/>
  <c r="E430" i="6"/>
  <c r="T429" i="6"/>
  <c r="R429" i="6"/>
  <c r="Q429" i="6"/>
  <c r="P429" i="6"/>
  <c r="H429" i="6"/>
  <c r="E429" i="6"/>
  <c r="T428" i="6"/>
  <c r="R428" i="6"/>
  <c r="Q428" i="6"/>
  <c r="P428" i="6"/>
  <c r="H428" i="6"/>
  <c r="E428" i="6"/>
  <c r="T427" i="6"/>
  <c r="R427" i="6"/>
  <c r="Q427" i="6"/>
  <c r="P427" i="6"/>
  <c r="H427" i="6"/>
  <c r="E427" i="6"/>
  <c r="T426" i="6"/>
  <c r="R426" i="6"/>
  <c r="Q426" i="6"/>
  <c r="P426" i="6"/>
  <c r="H426" i="6"/>
  <c r="E426" i="6"/>
  <c r="R425" i="6"/>
  <c r="Q425" i="6"/>
  <c r="P425" i="6"/>
  <c r="H425" i="6"/>
  <c r="E425" i="6"/>
  <c r="U422" i="6"/>
  <c r="T421" i="6"/>
  <c r="R421" i="6"/>
  <c r="Q421" i="6"/>
  <c r="H421" i="6"/>
  <c r="E421" i="6"/>
  <c r="T420" i="6"/>
  <c r="R420" i="6"/>
  <c r="Q420" i="6"/>
  <c r="P420" i="6"/>
  <c r="H420" i="6"/>
  <c r="E420" i="6"/>
  <c r="T419" i="6"/>
  <c r="R419" i="6"/>
  <c r="Q419" i="6"/>
  <c r="P419" i="6"/>
  <c r="H419" i="6"/>
  <c r="E419" i="6"/>
  <c r="T418" i="6"/>
  <c r="R418" i="6"/>
  <c r="Q418" i="6"/>
  <c r="P418" i="6"/>
  <c r="H418" i="6"/>
  <c r="E418" i="6"/>
  <c r="T417" i="6"/>
  <c r="R417" i="6"/>
  <c r="Q417" i="6"/>
  <c r="P417" i="6"/>
  <c r="H417" i="6"/>
  <c r="E417" i="6"/>
  <c r="R416" i="6"/>
  <c r="Q416" i="6"/>
  <c r="P416" i="6"/>
  <c r="H416" i="6"/>
  <c r="E416" i="6"/>
  <c r="U413" i="6"/>
  <c r="H412" i="6"/>
  <c r="E412" i="6"/>
  <c r="H411" i="6"/>
  <c r="E411" i="6"/>
  <c r="H321" i="6"/>
  <c r="E321" i="6"/>
  <c r="H338" i="6"/>
  <c r="E338" i="6"/>
  <c r="H337" i="6"/>
  <c r="E337" i="6"/>
  <c r="H336" i="6"/>
  <c r="E336" i="6"/>
  <c r="P335" i="6"/>
  <c r="H335" i="6"/>
  <c r="E335" i="6"/>
  <c r="H402" i="6"/>
  <c r="E402" i="6"/>
  <c r="H401" i="6"/>
  <c r="E401" i="6"/>
  <c r="H400" i="6"/>
  <c r="E400" i="6"/>
  <c r="H399" i="6"/>
  <c r="E399" i="6"/>
  <c r="H398" i="6"/>
  <c r="E398" i="6"/>
  <c r="U395" i="6"/>
  <c r="H394" i="6"/>
  <c r="E394" i="6"/>
  <c r="H393" i="6"/>
  <c r="E393" i="6"/>
  <c r="H392" i="6"/>
  <c r="E392" i="6"/>
  <c r="H305" i="6"/>
  <c r="E305" i="6"/>
  <c r="H304" i="6"/>
  <c r="E304" i="6"/>
  <c r="H389" i="6"/>
  <c r="E389" i="6"/>
  <c r="H388" i="6"/>
  <c r="E388" i="6"/>
  <c r="H387" i="6"/>
  <c r="E387" i="6"/>
  <c r="U384" i="6"/>
  <c r="T383" i="6"/>
  <c r="R383" i="6"/>
  <c r="Q383" i="6"/>
  <c r="H383" i="6"/>
  <c r="E383" i="6"/>
  <c r="T382" i="6"/>
  <c r="R382" i="6"/>
  <c r="Q382" i="6"/>
  <c r="P382" i="6"/>
  <c r="H382" i="6"/>
  <c r="E382" i="6"/>
  <c r="T381" i="6"/>
  <c r="R381" i="6"/>
  <c r="Q381" i="6"/>
  <c r="P381" i="6"/>
  <c r="H381" i="6"/>
  <c r="E381" i="6"/>
  <c r="T380" i="6"/>
  <c r="R380" i="6"/>
  <c r="Q380" i="6"/>
  <c r="P380" i="6"/>
  <c r="H380" i="6"/>
  <c r="E380" i="6"/>
  <c r="T379" i="6"/>
  <c r="R379" i="6"/>
  <c r="Q379" i="6"/>
  <c r="P379" i="6"/>
  <c r="H379" i="6"/>
  <c r="E379" i="6"/>
  <c r="T378" i="6"/>
  <c r="R378" i="6"/>
  <c r="Q378" i="6"/>
  <c r="P378" i="6"/>
  <c r="H378" i="6"/>
  <c r="E378" i="6"/>
  <c r="T377" i="6"/>
  <c r="R377" i="6"/>
  <c r="Q377" i="6"/>
  <c r="P377" i="6"/>
  <c r="H377" i="6"/>
  <c r="E377" i="6"/>
  <c r="T376" i="6"/>
  <c r="R376" i="6"/>
  <c r="Q376" i="6"/>
  <c r="P376" i="6"/>
  <c r="H376" i="6"/>
  <c r="E376" i="6"/>
  <c r="T375" i="6"/>
  <c r="R375" i="6"/>
  <c r="Q375" i="6"/>
  <c r="P375" i="6"/>
  <c r="H375" i="6"/>
  <c r="E375" i="6"/>
  <c r="T374" i="6"/>
  <c r="R374" i="6"/>
  <c r="Q374" i="6"/>
  <c r="P374" i="6"/>
  <c r="H374" i="6"/>
  <c r="E374" i="6"/>
  <c r="T373" i="6"/>
  <c r="R373" i="6"/>
  <c r="Q373" i="6"/>
  <c r="P373" i="6"/>
  <c r="H373" i="6"/>
  <c r="E373" i="6"/>
  <c r="R372" i="6"/>
  <c r="Q372" i="6"/>
  <c r="P372" i="6"/>
  <c r="H372" i="6"/>
  <c r="E372" i="6"/>
  <c r="U369" i="6"/>
  <c r="H368" i="6"/>
  <c r="E368" i="6"/>
  <c r="H367" i="6"/>
  <c r="E367" i="6"/>
  <c r="H366" i="6"/>
  <c r="E366" i="6"/>
  <c r="H365" i="6"/>
  <c r="E365" i="6"/>
  <c r="H364" i="6"/>
  <c r="E364" i="6"/>
  <c r="H363" i="6"/>
  <c r="E363" i="6"/>
  <c r="H362" i="6"/>
  <c r="E362" i="6"/>
  <c r="H361" i="6"/>
  <c r="E361" i="6"/>
  <c r="H360" i="6"/>
  <c r="E360" i="6"/>
  <c r="H359" i="6"/>
  <c r="E359" i="6"/>
  <c r="H358" i="6"/>
  <c r="E358" i="6"/>
  <c r="H357" i="6"/>
  <c r="E357" i="6"/>
  <c r="U354" i="6"/>
  <c r="T353" i="6"/>
  <c r="R353" i="6"/>
  <c r="Q353" i="6"/>
  <c r="H353" i="6"/>
  <c r="E353" i="6"/>
  <c r="T352" i="6"/>
  <c r="R352" i="6"/>
  <c r="Q352" i="6"/>
  <c r="P352" i="6"/>
  <c r="H352" i="6"/>
  <c r="E352" i="6"/>
  <c r="T351" i="6"/>
  <c r="R351" i="6"/>
  <c r="Q351" i="6"/>
  <c r="P351" i="6"/>
  <c r="H351" i="6"/>
  <c r="E351" i="6"/>
  <c r="T350" i="6"/>
  <c r="R350" i="6"/>
  <c r="Q350" i="6"/>
  <c r="P350" i="6"/>
  <c r="H350" i="6"/>
  <c r="E350" i="6"/>
  <c r="T349" i="6"/>
  <c r="R349" i="6"/>
  <c r="Q349" i="6"/>
  <c r="P349" i="6"/>
  <c r="H349" i="6"/>
  <c r="E349" i="6"/>
  <c r="T348" i="6"/>
  <c r="R348" i="6"/>
  <c r="Q348" i="6"/>
  <c r="P348" i="6"/>
  <c r="H348" i="6"/>
  <c r="E348" i="6"/>
  <c r="R347" i="6"/>
  <c r="Q347" i="6"/>
  <c r="P347" i="6"/>
  <c r="H347" i="6"/>
  <c r="E347" i="6"/>
  <c r="H478" i="6"/>
  <c r="E478" i="6"/>
  <c r="H477" i="6"/>
  <c r="E477" i="6"/>
  <c r="H343" i="6"/>
  <c r="E343" i="6"/>
  <c r="P342" i="6"/>
  <c r="H342" i="6"/>
  <c r="E342" i="6"/>
  <c r="P341" i="6"/>
  <c r="H341" i="6"/>
  <c r="E341" i="6"/>
  <c r="T340" i="6"/>
  <c r="R340" i="6"/>
  <c r="Q340" i="6"/>
  <c r="P340" i="6"/>
  <c r="H340" i="6"/>
  <c r="E340" i="6"/>
  <c r="H339" i="6"/>
  <c r="E339" i="6"/>
  <c r="H320" i="6"/>
  <c r="E320" i="6"/>
  <c r="H510" i="6"/>
  <c r="E510" i="6"/>
  <c r="H509" i="6"/>
  <c r="E509" i="6"/>
  <c r="H508" i="6"/>
  <c r="E508" i="6"/>
  <c r="U344" i="6"/>
  <c r="H262" i="6"/>
  <c r="E262" i="6"/>
  <c r="H261" i="6"/>
  <c r="E261" i="6"/>
  <c r="H319" i="6"/>
  <c r="E319" i="6"/>
  <c r="H318" i="6"/>
  <c r="E318" i="6"/>
  <c r="H259" i="6"/>
  <c r="E259" i="6"/>
  <c r="H333" i="6"/>
  <c r="E333" i="6"/>
  <c r="P332" i="6"/>
  <c r="H332" i="6"/>
  <c r="E332" i="6"/>
  <c r="P331" i="6"/>
  <c r="H331" i="6"/>
  <c r="E331" i="6"/>
  <c r="U328" i="6"/>
  <c r="H327" i="6"/>
  <c r="E327" i="6"/>
  <c r="H326" i="6"/>
  <c r="E326" i="6"/>
  <c r="H325" i="6"/>
  <c r="E325" i="6"/>
  <c r="H324" i="6"/>
  <c r="E324" i="6"/>
  <c r="H323" i="6"/>
  <c r="E323" i="6"/>
  <c r="H322" i="6"/>
  <c r="E322" i="6"/>
  <c r="H260" i="6"/>
  <c r="E260" i="6"/>
  <c r="H317" i="6"/>
  <c r="E317" i="6"/>
  <c r="H316" i="6"/>
  <c r="E316" i="6"/>
  <c r="H315" i="6"/>
  <c r="E315" i="6"/>
  <c r="H314" i="6"/>
  <c r="E314" i="6"/>
  <c r="H313" i="6"/>
  <c r="E313" i="6"/>
  <c r="H312" i="6"/>
  <c r="E312" i="6"/>
  <c r="U309" i="6"/>
  <c r="H308" i="6"/>
  <c r="E308" i="6"/>
  <c r="H307" i="6"/>
  <c r="E307" i="6"/>
  <c r="H306" i="6"/>
  <c r="E306" i="6"/>
  <c r="H391" i="6"/>
  <c r="E391" i="6"/>
  <c r="H390" i="6"/>
  <c r="E390" i="6"/>
  <c r="H302" i="6"/>
  <c r="E302" i="6"/>
  <c r="H301" i="6"/>
  <c r="E301" i="6"/>
  <c r="H300" i="6"/>
  <c r="E300" i="6"/>
  <c r="H299" i="6"/>
  <c r="E299" i="6"/>
  <c r="H293" i="6"/>
  <c r="E293" i="6"/>
  <c r="H292" i="6"/>
  <c r="E292" i="6"/>
  <c r="H291" i="6"/>
  <c r="E291" i="6"/>
  <c r="H290" i="6"/>
  <c r="E290" i="6"/>
  <c r="H289" i="6"/>
  <c r="E289" i="6"/>
  <c r="H288" i="6"/>
  <c r="E288" i="6"/>
  <c r="H287" i="6"/>
  <c r="E287" i="6"/>
  <c r="H286" i="6"/>
  <c r="E286" i="6"/>
  <c r="H285" i="6"/>
  <c r="E285" i="6"/>
  <c r="H284" i="6"/>
  <c r="E284" i="6"/>
  <c r="H283" i="6"/>
  <c r="E283" i="6"/>
  <c r="H282" i="6"/>
  <c r="E282" i="6"/>
  <c r="H281" i="6"/>
  <c r="E281" i="6"/>
  <c r="H275" i="6"/>
  <c r="E275" i="6"/>
  <c r="H274" i="6"/>
  <c r="E274" i="6"/>
  <c r="H273" i="6"/>
  <c r="E273" i="6"/>
  <c r="H272" i="6"/>
  <c r="E272" i="6"/>
  <c r="H271" i="6"/>
  <c r="E271" i="6"/>
  <c r="H270" i="6"/>
  <c r="E270" i="6"/>
  <c r="U267" i="6"/>
  <c r="H266" i="6"/>
  <c r="E266" i="6"/>
  <c r="H265" i="6"/>
  <c r="E265" i="6"/>
  <c r="H264" i="6"/>
  <c r="E264" i="6"/>
  <c r="H410" i="6"/>
  <c r="E410" i="6"/>
  <c r="H409" i="6"/>
  <c r="E409" i="6"/>
  <c r="H408" i="6"/>
  <c r="E408" i="6"/>
  <c r="H407" i="6"/>
  <c r="E407" i="6"/>
  <c r="H406" i="6"/>
  <c r="E406" i="6"/>
  <c r="H405" i="6"/>
  <c r="E405" i="6"/>
  <c r="H404" i="6"/>
  <c r="E404" i="6"/>
  <c r="H403" i="6"/>
  <c r="E403" i="6"/>
  <c r="H334" i="6"/>
  <c r="E334" i="6"/>
  <c r="H257" i="6"/>
  <c r="E257" i="6"/>
  <c r="H256" i="6"/>
  <c r="E256" i="6"/>
  <c r="H255" i="6"/>
  <c r="E255" i="6"/>
  <c r="H254" i="6"/>
  <c r="E254" i="6"/>
  <c r="H295" i="6"/>
  <c r="E295" i="6"/>
  <c r="H294" i="6"/>
  <c r="E294" i="6"/>
  <c r="H277" i="6"/>
  <c r="E277" i="6"/>
  <c r="H276" i="6"/>
  <c r="E276" i="6"/>
  <c r="H303" i="6"/>
  <c r="E303" i="6"/>
  <c r="U251" i="6"/>
  <c r="T250" i="6"/>
  <c r="R250" i="6"/>
  <c r="Q250" i="6"/>
  <c r="H250" i="6"/>
  <c r="E250" i="6"/>
  <c r="T249" i="6"/>
  <c r="R249" i="6"/>
  <c r="Q249" i="6"/>
  <c r="P249" i="6"/>
  <c r="H249" i="6"/>
  <c r="E249" i="6"/>
  <c r="T248" i="6"/>
  <c r="R248" i="6"/>
  <c r="Q248" i="6"/>
  <c r="P248" i="6"/>
  <c r="H248" i="6"/>
  <c r="E248" i="6"/>
  <c r="T247" i="6"/>
  <c r="R247" i="6"/>
  <c r="Q247" i="6"/>
  <c r="P247" i="6"/>
  <c r="H247" i="6"/>
  <c r="E247" i="6"/>
  <c r="T246" i="6"/>
  <c r="R246" i="6"/>
  <c r="Q246" i="6"/>
  <c r="P246" i="6"/>
  <c r="H246" i="6"/>
  <c r="E246" i="6"/>
  <c r="T245" i="6"/>
  <c r="R245" i="6"/>
  <c r="Q245" i="6"/>
  <c r="P245" i="6"/>
  <c r="H245" i="6"/>
  <c r="E245" i="6"/>
  <c r="T244" i="6"/>
  <c r="R244" i="6"/>
  <c r="Q244" i="6"/>
  <c r="P244" i="6"/>
  <c r="H244" i="6"/>
  <c r="E244" i="6"/>
  <c r="T243" i="6"/>
  <c r="R243" i="6"/>
  <c r="Q243" i="6"/>
  <c r="P243" i="6"/>
  <c r="H243" i="6"/>
  <c r="E243" i="6"/>
  <c r="T242" i="6"/>
  <c r="R242" i="6"/>
  <c r="Q242" i="6"/>
  <c r="P242" i="6"/>
  <c r="H242" i="6"/>
  <c r="E242" i="6"/>
  <c r="T241" i="6"/>
  <c r="R241" i="6"/>
  <c r="Q241" i="6"/>
  <c r="P241" i="6"/>
  <c r="H241" i="6"/>
  <c r="E241" i="6"/>
  <c r="T240" i="6"/>
  <c r="R240" i="6"/>
  <c r="Q240" i="6"/>
  <c r="P240" i="6"/>
  <c r="H240" i="6"/>
  <c r="E240" i="6"/>
  <c r="T239" i="6"/>
  <c r="R239" i="6"/>
  <c r="Q239" i="6"/>
  <c r="P239" i="6"/>
  <c r="H239" i="6"/>
  <c r="E239" i="6"/>
  <c r="T238" i="6"/>
  <c r="R238" i="6"/>
  <c r="Q238" i="6"/>
  <c r="P238" i="6"/>
  <c r="H238" i="6"/>
  <c r="E238" i="6"/>
  <c r="T237" i="6"/>
  <c r="R237" i="6"/>
  <c r="Q237" i="6"/>
  <c r="P237" i="6"/>
  <c r="H237" i="6"/>
  <c r="E237" i="6"/>
  <c r="T236" i="6"/>
  <c r="R236" i="6"/>
  <c r="Q236" i="6"/>
  <c r="P236" i="6"/>
  <c r="H236" i="6"/>
  <c r="E236" i="6"/>
  <c r="R235" i="6"/>
  <c r="Q235" i="6"/>
  <c r="P235" i="6"/>
  <c r="H235" i="6"/>
  <c r="E235" i="6"/>
  <c r="U232" i="6"/>
  <c r="T231" i="6"/>
  <c r="R231" i="6"/>
  <c r="Q231" i="6"/>
  <c r="H231" i="6"/>
  <c r="E231" i="6"/>
  <c r="T230" i="6"/>
  <c r="R230" i="6"/>
  <c r="Q230" i="6"/>
  <c r="P230" i="6"/>
  <c r="H230" i="6"/>
  <c r="E230" i="6"/>
  <c r="T229" i="6"/>
  <c r="R229" i="6"/>
  <c r="Q229" i="6"/>
  <c r="P229" i="6"/>
  <c r="H229" i="6"/>
  <c r="E229" i="6"/>
  <c r="T228" i="6"/>
  <c r="R228" i="6"/>
  <c r="Q228" i="6"/>
  <c r="P228" i="6"/>
  <c r="H228" i="6"/>
  <c r="E228" i="6"/>
  <c r="T227" i="6"/>
  <c r="R227" i="6"/>
  <c r="Q227" i="6"/>
  <c r="P227" i="6"/>
  <c r="H227" i="6"/>
  <c r="E227" i="6"/>
  <c r="T226" i="6"/>
  <c r="R226" i="6"/>
  <c r="Q226" i="6"/>
  <c r="P226" i="6"/>
  <c r="H226" i="6"/>
  <c r="E226" i="6"/>
  <c r="T225" i="6"/>
  <c r="R225" i="6"/>
  <c r="Q225" i="6"/>
  <c r="P225" i="6"/>
  <c r="H225" i="6"/>
  <c r="E225" i="6"/>
  <c r="T224" i="6"/>
  <c r="R224" i="6"/>
  <c r="Q224" i="6"/>
  <c r="P224" i="6"/>
  <c r="H224" i="6"/>
  <c r="E224" i="6"/>
  <c r="T223" i="6"/>
  <c r="R223" i="6"/>
  <c r="Q223" i="6"/>
  <c r="P223" i="6"/>
  <c r="H223" i="6"/>
  <c r="E223" i="6"/>
  <c r="T222" i="6"/>
  <c r="R222" i="6"/>
  <c r="Q222" i="6"/>
  <c r="P222" i="6"/>
  <c r="H222" i="6"/>
  <c r="E222" i="6"/>
  <c r="T221" i="6"/>
  <c r="R221" i="6"/>
  <c r="Q221" i="6"/>
  <c r="P221" i="6"/>
  <c r="H221" i="6"/>
  <c r="E221" i="6"/>
  <c r="T220" i="6"/>
  <c r="R220" i="6"/>
  <c r="Q220" i="6"/>
  <c r="P220" i="6"/>
  <c r="H220" i="6"/>
  <c r="E220" i="6"/>
  <c r="T219" i="6"/>
  <c r="R219" i="6"/>
  <c r="Q219" i="6"/>
  <c r="P219" i="6"/>
  <c r="H219" i="6"/>
  <c r="E219" i="6"/>
  <c r="T218" i="6"/>
  <c r="R218" i="6"/>
  <c r="Q218" i="6"/>
  <c r="P218" i="6"/>
  <c r="H218" i="6"/>
  <c r="E218" i="6"/>
  <c r="R217" i="6"/>
  <c r="Q217" i="6"/>
  <c r="P217" i="6"/>
  <c r="H217" i="6"/>
  <c r="E217" i="6"/>
  <c r="U214" i="6"/>
  <c r="T213" i="6"/>
  <c r="R213" i="6"/>
  <c r="Q213" i="6"/>
  <c r="H213" i="6"/>
  <c r="E213" i="6"/>
  <c r="T212" i="6"/>
  <c r="R212" i="6"/>
  <c r="Q212" i="6"/>
  <c r="P212" i="6"/>
  <c r="H212" i="6"/>
  <c r="E212" i="6"/>
  <c r="T211" i="6"/>
  <c r="R211" i="6"/>
  <c r="Q211" i="6"/>
  <c r="P211" i="6"/>
  <c r="H211" i="6"/>
  <c r="E211" i="6"/>
  <c r="T210" i="6"/>
  <c r="R210" i="6"/>
  <c r="Q210" i="6"/>
  <c r="P210" i="6"/>
  <c r="H210" i="6"/>
  <c r="E210" i="6"/>
  <c r="T209" i="6"/>
  <c r="R209" i="6"/>
  <c r="Q209" i="6"/>
  <c r="P209" i="6"/>
  <c r="H209" i="6"/>
  <c r="E209" i="6"/>
  <c r="T208" i="6"/>
  <c r="R208" i="6"/>
  <c r="Q208" i="6"/>
  <c r="P208" i="6"/>
  <c r="H208" i="6"/>
  <c r="E208" i="6"/>
  <c r="T207" i="6"/>
  <c r="R207" i="6"/>
  <c r="Q207" i="6"/>
  <c r="P207" i="6"/>
  <c r="H207" i="6"/>
  <c r="E207" i="6"/>
  <c r="T206" i="6"/>
  <c r="R206" i="6"/>
  <c r="Q206" i="6"/>
  <c r="P206" i="6"/>
  <c r="H206" i="6"/>
  <c r="E206" i="6"/>
  <c r="T205" i="6"/>
  <c r="R205" i="6"/>
  <c r="Q205" i="6"/>
  <c r="P205" i="6"/>
  <c r="H205" i="6"/>
  <c r="E205" i="6"/>
  <c r="R204" i="6"/>
  <c r="Q204" i="6"/>
  <c r="H204" i="6"/>
  <c r="E204" i="6"/>
  <c r="U201" i="6"/>
  <c r="T200" i="6"/>
  <c r="R200" i="6"/>
  <c r="Q200" i="6"/>
  <c r="H200" i="6"/>
  <c r="E200" i="6"/>
  <c r="T199" i="6"/>
  <c r="R199" i="6"/>
  <c r="Q199" i="6"/>
  <c r="P199" i="6"/>
  <c r="H199" i="6"/>
  <c r="E199" i="6"/>
  <c r="T198" i="6"/>
  <c r="R198" i="6"/>
  <c r="Q198" i="6"/>
  <c r="P198" i="6"/>
  <c r="H198" i="6"/>
  <c r="E198" i="6"/>
  <c r="T197" i="6"/>
  <c r="R197" i="6"/>
  <c r="Q197" i="6"/>
  <c r="P197" i="6"/>
  <c r="H197" i="6"/>
  <c r="E197" i="6"/>
  <c r="T196" i="6"/>
  <c r="R196" i="6"/>
  <c r="Q196" i="6"/>
  <c r="P196" i="6"/>
  <c r="H196" i="6"/>
  <c r="E196" i="6"/>
  <c r="T195" i="6"/>
  <c r="R195" i="6"/>
  <c r="Q195" i="6"/>
  <c r="P195" i="6"/>
  <c r="H195" i="6"/>
  <c r="E195" i="6"/>
  <c r="R194" i="6"/>
  <c r="Q194" i="6"/>
  <c r="P194" i="6"/>
  <c r="H194" i="6"/>
  <c r="E194" i="6"/>
  <c r="U191" i="6"/>
  <c r="H190" i="6"/>
  <c r="E190" i="6"/>
  <c r="H189" i="6"/>
  <c r="E189" i="6"/>
  <c r="H188" i="6"/>
  <c r="E188" i="6"/>
  <c r="H187" i="6"/>
  <c r="E187" i="6"/>
  <c r="H186" i="6"/>
  <c r="E186" i="6"/>
  <c r="H185" i="6"/>
  <c r="E185" i="6"/>
  <c r="U182" i="6"/>
  <c r="H181" i="6"/>
  <c r="E181" i="6"/>
  <c r="H180" i="6"/>
  <c r="E180" i="6"/>
  <c r="H179" i="6"/>
  <c r="E179" i="6"/>
  <c r="H178" i="6"/>
  <c r="E178" i="6"/>
  <c r="H177" i="6"/>
  <c r="E177" i="6"/>
  <c r="H176" i="6"/>
  <c r="E176" i="6"/>
  <c r="H175" i="6"/>
  <c r="E175" i="6"/>
  <c r="H174" i="6"/>
  <c r="E174" i="6"/>
  <c r="U171" i="6"/>
  <c r="T170" i="6"/>
  <c r="R170" i="6"/>
  <c r="Q170" i="6"/>
  <c r="H170" i="6"/>
  <c r="E170" i="6"/>
  <c r="T169" i="6"/>
  <c r="R169" i="6"/>
  <c r="Q169" i="6"/>
  <c r="P169" i="6"/>
  <c r="H169" i="6"/>
  <c r="E169" i="6"/>
  <c r="T168" i="6"/>
  <c r="R168" i="6"/>
  <c r="Q168" i="6"/>
  <c r="P168" i="6"/>
  <c r="H168" i="6"/>
  <c r="E168" i="6"/>
  <c r="T167" i="6"/>
  <c r="R167" i="6"/>
  <c r="Q167" i="6"/>
  <c r="P167" i="6"/>
  <c r="H167" i="6"/>
  <c r="E167" i="6"/>
  <c r="T166" i="6"/>
  <c r="R166" i="6"/>
  <c r="Q166" i="6"/>
  <c r="P166" i="6"/>
  <c r="H166" i="6"/>
  <c r="E166" i="6"/>
  <c r="T165" i="6"/>
  <c r="R165" i="6"/>
  <c r="Q165" i="6"/>
  <c r="P165" i="6"/>
  <c r="H165" i="6"/>
  <c r="E165" i="6"/>
  <c r="T164" i="6"/>
  <c r="R164" i="6"/>
  <c r="Q164" i="6"/>
  <c r="P164" i="6"/>
  <c r="H164" i="6"/>
  <c r="E164" i="6"/>
  <c r="T163" i="6"/>
  <c r="R163" i="6"/>
  <c r="Q163" i="6"/>
  <c r="P163" i="6"/>
  <c r="H163" i="6"/>
  <c r="E163" i="6"/>
  <c r="T162" i="6"/>
  <c r="R162" i="6"/>
  <c r="Q162" i="6"/>
  <c r="P162" i="6"/>
  <c r="H162" i="6"/>
  <c r="E162" i="6"/>
  <c r="T161" i="6"/>
  <c r="R161" i="6"/>
  <c r="Q161" i="6"/>
  <c r="P161" i="6"/>
  <c r="H161" i="6"/>
  <c r="E161" i="6"/>
  <c r="T160" i="6"/>
  <c r="R160" i="6"/>
  <c r="Q160" i="6"/>
  <c r="P160" i="6"/>
  <c r="H160" i="6"/>
  <c r="E160" i="6"/>
  <c r="R159" i="6"/>
  <c r="Q159" i="6"/>
  <c r="P159" i="6"/>
  <c r="H159" i="6"/>
  <c r="E159" i="6"/>
  <c r="U156" i="6"/>
  <c r="T155" i="6"/>
  <c r="R155" i="6"/>
  <c r="Q155" i="6"/>
  <c r="H155" i="6"/>
  <c r="E155" i="6"/>
  <c r="T154" i="6"/>
  <c r="R154" i="6"/>
  <c r="Q154" i="6"/>
  <c r="P154" i="6"/>
  <c r="H154" i="6"/>
  <c r="E154" i="6"/>
  <c r="T153" i="6"/>
  <c r="R153" i="6"/>
  <c r="Q153" i="6"/>
  <c r="P153" i="6"/>
  <c r="H153" i="6"/>
  <c r="E153" i="6"/>
  <c r="T152" i="6"/>
  <c r="R152" i="6"/>
  <c r="Q152" i="6"/>
  <c r="P152" i="6"/>
  <c r="H152" i="6"/>
  <c r="E152" i="6"/>
  <c r="T151" i="6"/>
  <c r="R151" i="6"/>
  <c r="Q151" i="6"/>
  <c r="P151" i="6"/>
  <c r="H151" i="6"/>
  <c r="E151" i="6"/>
  <c r="R150" i="6"/>
  <c r="Q150" i="6"/>
  <c r="P150" i="6"/>
  <c r="H150" i="6"/>
  <c r="E150" i="6"/>
  <c r="U147" i="6"/>
  <c r="T146" i="6"/>
  <c r="R146" i="6"/>
  <c r="Q146" i="6"/>
  <c r="H146" i="6"/>
  <c r="E146" i="6"/>
  <c r="T145" i="6"/>
  <c r="R145" i="6"/>
  <c r="Q145" i="6"/>
  <c r="P145" i="6"/>
  <c r="H145" i="6"/>
  <c r="E145" i="6"/>
  <c r="T144" i="6"/>
  <c r="R144" i="6"/>
  <c r="Q144" i="6"/>
  <c r="P144" i="6"/>
  <c r="H144" i="6"/>
  <c r="E144" i="6"/>
  <c r="T143" i="6"/>
  <c r="R143" i="6"/>
  <c r="Q143" i="6"/>
  <c r="P143" i="6"/>
  <c r="H143" i="6"/>
  <c r="E143" i="6"/>
  <c r="T142" i="6"/>
  <c r="R142" i="6"/>
  <c r="Q142" i="6"/>
  <c r="P142" i="6"/>
  <c r="H142" i="6"/>
  <c r="E142" i="6"/>
  <c r="T141" i="6"/>
  <c r="R141" i="6"/>
  <c r="Q141" i="6"/>
  <c r="P141" i="6"/>
  <c r="H141" i="6"/>
  <c r="E141" i="6"/>
  <c r="T140" i="6"/>
  <c r="R140" i="6"/>
  <c r="Q140" i="6"/>
  <c r="P140" i="6"/>
  <c r="H140" i="6"/>
  <c r="E140" i="6"/>
  <c r="R139" i="6"/>
  <c r="Q139" i="6"/>
  <c r="P139" i="6"/>
  <c r="H139" i="6"/>
  <c r="E139" i="6"/>
  <c r="U136" i="6"/>
  <c r="T135" i="6"/>
  <c r="R135" i="6"/>
  <c r="Q135" i="6"/>
  <c r="H135" i="6"/>
  <c r="E135" i="6"/>
  <c r="T134" i="6"/>
  <c r="R134" i="6"/>
  <c r="Q134" i="6"/>
  <c r="P134" i="6"/>
  <c r="H134" i="6"/>
  <c r="E134" i="6"/>
  <c r="T133" i="6"/>
  <c r="R133" i="6"/>
  <c r="Q133" i="6"/>
  <c r="P133" i="6"/>
  <c r="H133" i="6"/>
  <c r="E133" i="6"/>
  <c r="T132" i="6"/>
  <c r="R132" i="6"/>
  <c r="Q132" i="6"/>
  <c r="P132" i="6"/>
  <c r="H132" i="6"/>
  <c r="E132" i="6"/>
  <c r="T131" i="6"/>
  <c r="R131" i="6"/>
  <c r="Q131" i="6"/>
  <c r="P131" i="6"/>
  <c r="H131" i="6"/>
  <c r="E131" i="6"/>
  <c r="T130" i="6"/>
  <c r="R130" i="6"/>
  <c r="Q130" i="6"/>
  <c r="P130" i="6"/>
  <c r="H130" i="6"/>
  <c r="E130" i="6"/>
  <c r="R129" i="6"/>
  <c r="Q129" i="6"/>
  <c r="P129" i="6"/>
  <c r="H129" i="6"/>
  <c r="E129" i="6"/>
  <c r="U126" i="6"/>
  <c r="T125" i="6"/>
  <c r="R125" i="6"/>
  <c r="Q125" i="6"/>
  <c r="H125" i="6"/>
  <c r="E125" i="6"/>
  <c r="T124" i="6"/>
  <c r="R124" i="6"/>
  <c r="Q124" i="6"/>
  <c r="P124" i="6"/>
  <c r="H124" i="6"/>
  <c r="E124" i="6"/>
  <c r="T123" i="6"/>
  <c r="R123" i="6"/>
  <c r="Q123" i="6"/>
  <c r="P123" i="6"/>
  <c r="H123" i="6"/>
  <c r="E123" i="6"/>
  <c r="T122" i="6"/>
  <c r="R122" i="6"/>
  <c r="Q122" i="6"/>
  <c r="P122" i="6"/>
  <c r="H122" i="6"/>
  <c r="E122" i="6"/>
  <c r="T121" i="6"/>
  <c r="R121" i="6"/>
  <c r="Q121" i="6"/>
  <c r="P121" i="6"/>
  <c r="H121" i="6"/>
  <c r="E121" i="6"/>
  <c r="T120" i="6"/>
  <c r="R120" i="6"/>
  <c r="Q120" i="6"/>
  <c r="P120" i="6"/>
  <c r="H120" i="6"/>
  <c r="E120" i="6"/>
  <c r="T119" i="6"/>
  <c r="R119" i="6"/>
  <c r="Q119" i="6"/>
  <c r="P119" i="6"/>
  <c r="H119" i="6"/>
  <c r="E119" i="6"/>
  <c r="T118" i="6"/>
  <c r="R118" i="6"/>
  <c r="Q118" i="6"/>
  <c r="P118" i="6"/>
  <c r="H118" i="6"/>
  <c r="E118" i="6"/>
  <c r="T117" i="6"/>
  <c r="R117" i="6"/>
  <c r="Q117" i="6"/>
  <c r="P117" i="6"/>
  <c r="H117" i="6"/>
  <c r="E117" i="6"/>
  <c r="R116" i="6"/>
  <c r="Q116" i="6"/>
  <c r="P116" i="6"/>
  <c r="H116" i="6"/>
  <c r="E116" i="6"/>
  <c r="U113" i="6"/>
  <c r="T112" i="6"/>
  <c r="R112" i="6"/>
  <c r="Q112" i="6"/>
  <c r="H112" i="6"/>
  <c r="E112" i="6"/>
  <c r="T111" i="6"/>
  <c r="R111" i="6"/>
  <c r="Q111" i="6"/>
  <c r="P111" i="6"/>
  <c r="H111" i="6"/>
  <c r="E111" i="6"/>
  <c r="T110" i="6"/>
  <c r="R110" i="6"/>
  <c r="Q110" i="6"/>
  <c r="P110" i="6"/>
  <c r="H110" i="6"/>
  <c r="E110" i="6"/>
  <c r="T109" i="6"/>
  <c r="R109" i="6"/>
  <c r="Q109" i="6"/>
  <c r="P109" i="6"/>
  <c r="H109" i="6"/>
  <c r="E109" i="6"/>
  <c r="T108" i="6"/>
  <c r="R108" i="6"/>
  <c r="Q108" i="6"/>
  <c r="P108" i="6"/>
  <c r="H108" i="6"/>
  <c r="E108" i="6"/>
  <c r="T107" i="6"/>
  <c r="R107" i="6"/>
  <c r="Q107" i="6"/>
  <c r="P107" i="6"/>
  <c r="H107" i="6"/>
  <c r="E107" i="6"/>
  <c r="T106" i="6"/>
  <c r="R106" i="6"/>
  <c r="Q106" i="6"/>
  <c r="P106" i="6"/>
  <c r="H106" i="6"/>
  <c r="E106" i="6"/>
  <c r="T105" i="6"/>
  <c r="R105" i="6"/>
  <c r="Q105" i="6"/>
  <c r="P105" i="6"/>
  <c r="H105" i="6"/>
  <c r="E105" i="6"/>
  <c r="R104" i="6"/>
  <c r="Q104" i="6"/>
  <c r="P104" i="6"/>
  <c r="H104" i="6"/>
  <c r="E104" i="6"/>
  <c r="U101" i="6"/>
  <c r="T100" i="6"/>
  <c r="R100" i="6"/>
  <c r="Q100" i="6"/>
  <c r="H100" i="6"/>
  <c r="E100" i="6"/>
  <c r="T99" i="6"/>
  <c r="R99" i="6"/>
  <c r="Q99" i="6"/>
  <c r="P99" i="6"/>
  <c r="H99" i="6"/>
  <c r="E99" i="6"/>
  <c r="T98" i="6"/>
  <c r="R98" i="6"/>
  <c r="Q98" i="6"/>
  <c r="P98" i="6"/>
  <c r="H98" i="6"/>
  <c r="E98" i="6"/>
  <c r="T97" i="6"/>
  <c r="R97" i="6"/>
  <c r="Q97" i="6"/>
  <c r="P97" i="6"/>
  <c r="H97" i="6"/>
  <c r="E97" i="6"/>
  <c r="T96" i="6"/>
  <c r="R96" i="6"/>
  <c r="Q96" i="6"/>
  <c r="P96" i="6"/>
  <c r="H96" i="6"/>
  <c r="E96" i="6"/>
  <c r="T95" i="6"/>
  <c r="R95" i="6"/>
  <c r="Q95" i="6"/>
  <c r="P95" i="6"/>
  <c r="H95" i="6"/>
  <c r="E95" i="6"/>
  <c r="T94" i="6"/>
  <c r="R94" i="6"/>
  <c r="Q94" i="6"/>
  <c r="P94" i="6"/>
  <c r="H94" i="6"/>
  <c r="E94" i="6"/>
  <c r="T93" i="6"/>
  <c r="R93" i="6"/>
  <c r="Q93" i="6"/>
  <c r="P93" i="6"/>
  <c r="H93" i="6"/>
  <c r="E93" i="6"/>
  <c r="T92" i="6"/>
  <c r="R92" i="6"/>
  <c r="Q92" i="6"/>
  <c r="P92" i="6"/>
  <c r="H92" i="6"/>
  <c r="E92" i="6"/>
  <c r="T91" i="6"/>
  <c r="R91" i="6"/>
  <c r="Q91" i="6"/>
  <c r="P91" i="6"/>
  <c r="H91" i="6"/>
  <c r="E91" i="6"/>
  <c r="R90" i="6"/>
  <c r="Q90" i="6"/>
  <c r="P90" i="6"/>
  <c r="H90" i="6"/>
  <c r="E90" i="6"/>
  <c r="U87" i="6"/>
  <c r="T86" i="6"/>
  <c r="R86" i="6"/>
  <c r="Q86" i="6"/>
  <c r="H86" i="6"/>
  <c r="E86" i="6"/>
  <c r="T85" i="6"/>
  <c r="R85" i="6"/>
  <c r="Q85" i="6"/>
  <c r="P85" i="6"/>
  <c r="H85" i="6"/>
  <c r="E85" i="6"/>
  <c r="T84" i="6"/>
  <c r="R84" i="6"/>
  <c r="Q84" i="6"/>
  <c r="P84" i="6"/>
  <c r="H84" i="6"/>
  <c r="E84" i="6"/>
  <c r="T83" i="6"/>
  <c r="R83" i="6"/>
  <c r="Q83" i="6"/>
  <c r="P83" i="6"/>
  <c r="H83" i="6"/>
  <c r="E83" i="6"/>
  <c r="T82" i="6"/>
  <c r="R82" i="6"/>
  <c r="Q82" i="6"/>
  <c r="P82" i="6"/>
  <c r="H82" i="6"/>
  <c r="E82" i="6"/>
  <c r="T81" i="6"/>
  <c r="R81" i="6"/>
  <c r="Q81" i="6"/>
  <c r="P81" i="6"/>
  <c r="H81" i="6"/>
  <c r="E81" i="6"/>
  <c r="R80" i="6"/>
  <c r="Q80" i="6"/>
  <c r="P80" i="6"/>
  <c r="H80" i="6"/>
  <c r="E80" i="6"/>
  <c r="U77" i="6"/>
  <c r="T76" i="6"/>
  <c r="R76" i="6"/>
  <c r="Q76" i="6"/>
  <c r="H76" i="6"/>
  <c r="E76" i="6"/>
  <c r="T75" i="6"/>
  <c r="R75" i="6"/>
  <c r="Q75" i="6"/>
  <c r="P75" i="6"/>
  <c r="H75" i="6"/>
  <c r="E75" i="6"/>
  <c r="T74" i="6"/>
  <c r="R74" i="6"/>
  <c r="Q74" i="6"/>
  <c r="P74" i="6"/>
  <c r="H74" i="6"/>
  <c r="E74" i="6"/>
  <c r="T73" i="6"/>
  <c r="R73" i="6"/>
  <c r="Q73" i="6"/>
  <c r="P73" i="6"/>
  <c r="H73" i="6"/>
  <c r="E73" i="6"/>
  <c r="T72" i="6"/>
  <c r="R72" i="6"/>
  <c r="Q72" i="6"/>
  <c r="P72" i="6"/>
  <c r="H72" i="6"/>
  <c r="E72" i="6"/>
  <c r="T71" i="6"/>
  <c r="R71" i="6"/>
  <c r="Q71" i="6"/>
  <c r="P71" i="6"/>
  <c r="H71" i="6"/>
  <c r="E71" i="6"/>
  <c r="T70" i="6"/>
  <c r="R70" i="6"/>
  <c r="Q70" i="6"/>
  <c r="P70" i="6"/>
  <c r="H70" i="6"/>
  <c r="E70" i="6"/>
  <c r="T69" i="6"/>
  <c r="R69" i="6"/>
  <c r="Q69" i="6"/>
  <c r="P69" i="6"/>
  <c r="H69" i="6"/>
  <c r="E69" i="6"/>
  <c r="T68" i="6"/>
  <c r="R68" i="6"/>
  <c r="Q68" i="6"/>
  <c r="P68" i="6"/>
  <c r="H68" i="6"/>
  <c r="E68" i="6"/>
  <c r="T67" i="6"/>
  <c r="R67" i="6"/>
  <c r="Q67" i="6"/>
  <c r="P67" i="6"/>
  <c r="H67" i="6"/>
  <c r="E67" i="6"/>
  <c r="R66" i="6"/>
  <c r="Q66" i="6"/>
  <c r="P66" i="6"/>
  <c r="H66" i="6"/>
  <c r="E66" i="6"/>
  <c r="U63" i="6"/>
  <c r="T62" i="6"/>
  <c r="R62" i="6"/>
  <c r="Q62" i="6"/>
  <c r="H62" i="6"/>
  <c r="E62" i="6"/>
  <c r="T61" i="6"/>
  <c r="R61" i="6"/>
  <c r="Q61" i="6"/>
  <c r="P61" i="6"/>
  <c r="H61" i="6"/>
  <c r="E61" i="6"/>
  <c r="T60" i="6"/>
  <c r="R60" i="6"/>
  <c r="Q60" i="6"/>
  <c r="P60" i="6"/>
  <c r="H60" i="6"/>
  <c r="E60" i="6"/>
  <c r="T59" i="6"/>
  <c r="R59" i="6"/>
  <c r="Q59" i="6"/>
  <c r="P59" i="6"/>
  <c r="H59" i="6"/>
  <c r="E59" i="6"/>
  <c r="T58" i="6"/>
  <c r="R58" i="6"/>
  <c r="Q58" i="6"/>
  <c r="P58" i="6"/>
  <c r="H58" i="6"/>
  <c r="E58" i="6"/>
  <c r="T57" i="6"/>
  <c r="R57" i="6"/>
  <c r="Q57" i="6"/>
  <c r="P57" i="6"/>
  <c r="H57" i="6"/>
  <c r="E57" i="6"/>
  <c r="T56" i="6"/>
  <c r="R56" i="6"/>
  <c r="Q56" i="6"/>
  <c r="P56" i="6"/>
  <c r="H56" i="6"/>
  <c r="E56" i="6"/>
  <c r="T55" i="6"/>
  <c r="R55" i="6"/>
  <c r="Q55" i="6"/>
  <c r="P55" i="6"/>
  <c r="H55" i="6"/>
  <c r="E55" i="6"/>
  <c r="T54" i="6"/>
  <c r="R54" i="6"/>
  <c r="Q54" i="6"/>
  <c r="P54" i="6"/>
  <c r="H54" i="6"/>
  <c r="E54" i="6"/>
  <c r="T53" i="6"/>
  <c r="R53" i="6"/>
  <c r="Q53" i="6"/>
  <c r="P53" i="6"/>
  <c r="H53" i="6"/>
  <c r="E53" i="6"/>
  <c r="T52" i="6"/>
  <c r="R52" i="6"/>
  <c r="Q52" i="6"/>
  <c r="P52" i="6"/>
  <c r="H52" i="6"/>
  <c r="E52" i="6"/>
  <c r="T51" i="6"/>
  <c r="R51" i="6"/>
  <c r="Q51" i="6"/>
  <c r="P51" i="6"/>
  <c r="H51" i="6"/>
  <c r="E51" i="6"/>
  <c r="T50" i="6"/>
  <c r="R50" i="6"/>
  <c r="Q50" i="6"/>
  <c r="P50" i="6"/>
  <c r="H50" i="6"/>
  <c r="E50" i="6"/>
  <c r="T49" i="6"/>
  <c r="R49" i="6"/>
  <c r="Q49" i="6"/>
  <c r="P49" i="6"/>
  <c r="H49" i="6"/>
  <c r="E49" i="6"/>
  <c r="T48" i="6"/>
  <c r="R48" i="6"/>
  <c r="Q48" i="6"/>
  <c r="P48" i="6"/>
  <c r="H48" i="6"/>
  <c r="E48" i="6"/>
  <c r="T47" i="6"/>
  <c r="R47" i="6"/>
  <c r="Q47" i="6"/>
  <c r="P47" i="6"/>
  <c r="H47" i="6"/>
  <c r="E47" i="6"/>
  <c r="T46" i="6"/>
  <c r="R46" i="6"/>
  <c r="Q46" i="6"/>
  <c r="P46" i="6"/>
  <c r="H46" i="6"/>
  <c r="E46" i="6"/>
  <c r="T45" i="6"/>
  <c r="R45" i="6"/>
  <c r="Q45" i="6"/>
  <c r="P45" i="6"/>
  <c r="H45" i="6"/>
  <c r="E45" i="6"/>
  <c r="R44" i="6"/>
  <c r="Q44" i="6"/>
  <c r="P44" i="6"/>
  <c r="H44" i="6"/>
  <c r="E44" i="6"/>
  <c r="U41" i="6"/>
  <c r="T40" i="6"/>
  <c r="R40" i="6"/>
  <c r="Q40" i="6"/>
  <c r="H40" i="6"/>
  <c r="E40" i="6"/>
  <c r="T39" i="6"/>
  <c r="R39" i="6"/>
  <c r="Q39" i="6"/>
  <c r="P39" i="6"/>
  <c r="H39" i="6"/>
  <c r="E39" i="6"/>
  <c r="T38" i="6"/>
  <c r="R38" i="6"/>
  <c r="Q38" i="6"/>
  <c r="P38" i="6"/>
  <c r="H38" i="6"/>
  <c r="E38" i="6"/>
  <c r="R37" i="6"/>
  <c r="Q37" i="6"/>
  <c r="P37" i="6"/>
  <c r="H37" i="6"/>
  <c r="E37" i="6"/>
  <c r="U34" i="6"/>
  <c r="T33" i="6"/>
  <c r="R33" i="6"/>
  <c r="Q33" i="6"/>
  <c r="H33" i="6"/>
  <c r="E33" i="6"/>
  <c r="T32" i="6"/>
  <c r="R32" i="6"/>
  <c r="Q32" i="6"/>
  <c r="P32" i="6"/>
  <c r="H32" i="6"/>
  <c r="E32" i="6"/>
  <c r="T31" i="6"/>
  <c r="R31" i="6"/>
  <c r="Q31" i="6"/>
  <c r="P31" i="6"/>
  <c r="H31" i="6"/>
  <c r="E31" i="6"/>
  <c r="R30" i="6"/>
  <c r="Q30" i="6"/>
  <c r="P30" i="6"/>
  <c r="H30" i="6"/>
  <c r="E30" i="6"/>
  <c r="U26" i="6"/>
  <c r="T25" i="6"/>
  <c r="R25" i="6"/>
  <c r="Q25" i="6"/>
  <c r="H25" i="6"/>
  <c r="E25" i="6"/>
  <c r="T24" i="6"/>
  <c r="R24" i="6"/>
  <c r="Q24" i="6"/>
  <c r="P24" i="6"/>
  <c r="H24" i="6"/>
  <c r="E24" i="6"/>
  <c r="T23" i="6"/>
  <c r="R23" i="6"/>
  <c r="Q23" i="6"/>
  <c r="P23" i="6"/>
  <c r="H23" i="6"/>
  <c r="E23" i="6"/>
  <c r="T22" i="6"/>
  <c r="R22" i="6"/>
  <c r="Q22" i="6"/>
  <c r="P22" i="6"/>
  <c r="H22" i="6"/>
  <c r="E22" i="6"/>
  <c r="R21" i="6"/>
  <c r="Q21" i="6"/>
  <c r="P21" i="6"/>
  <c r="H21" i="6"/>
  <c r="E21" i="6"/>
  <c r="U18" i="6"/>
  <c r="T17" i="6"/>
  <c r="R17" i="6"/>
  <c r="Q17" i="6"/>
  <c r="H17" i="6"/>
  <c r="E17" i="6"/>
  <c r="T16" i="6"/>
  <c r="R16" i="6"/>
  <c r="Q16" i="6"/>
  <c r="P16" i="6"/>
  <c r="H16" i="6"/>
  <c r="E16" i="6"/>
  <c r="T15" i="6"/>
  <c r="R15" i="6"/>
  <c r="Q15" i="6"/>
  <c r="P15" i="6"/>
  <c r="H15" i="6"/>
  <c r="E15" i="6"/>
  <c r="T14" i="6"/>
  <c r="R14" i="6"/>
  <c r="Q14" i="6"/>
  <c r="P14" i="6"/>
  <c r="H14" i="6"/>
  <c r="E14" i="6"/>
  <c r="R13" i="6"/>
  <c r="Q13" i="6"/>
  <c r="P13" i="6"/>
  <c r="H13" i="6"/>
  <c r="E13" i="6"/>
  <c r="U10" i="6"/>
  <c r="T9" i="6"/>
  <c r="R9" i="6"/>
  <c r="Q9" i="6"/>
  <c r="H9" i="6"/>
  <c r="E9" i="6"/>
  <c r="T8" i="6"/>
  <c r="R8" i="6"/>
  <c r="Q8" i="6"/>
  <c r="P8" i="6"/>
  <c r="H8" i="6"/>
  <c r="E8" i="6"/>
  <c r="T7" i="6"/>
  <c r="R7" i="6"/>
  <c r="Q7" i="6"/>
  <c r="P7" i="6"/>
  <c r="H7" i="6"/>
  <c r="E7" i="6"/>
  <c r="T6" i="6"/>
  <c r="R6" i="6"/>
  <c r="Q6" i="6"/>
  <c r="P6" i="6"/>
  <c r="H6" i="6"/>
  <c r="E6" i="6"/>
  <c r="T5" i="6"/>
  <c r="R5" i="6"/>
  <c r="Q5" i="6"/>
  <c r="P5" i="6"/>
  <c r="H5" i="6"/>
  <c r="E5" i="6"/>
  <c r="R4" i="6"/>
  <c r="Q4" i="6"/>
  <c r="P4" i="6"/>
  <c r="H4" i="6"/>
  <c r="E4" i="6"/>
  <c r="U171" i="1"/>
  <c r="T170" i="1"/>
  <c r="R170" i="1"/>
  <c r="Q170" i="1"/>
  <c r="T169" i="1"/>
  <c r="R169" i="1"/>
  <c r="Q169" i="1"/>
  <c r="P169" i="1"/>
  <c r="T168" i="1"/>
  <c r="R168" i="1"/>
  <c r="Q168" i="1"/>
  <c r="S168" i="1" s="1"/>
  <c r="P168" i="1"/>
  <c r="T167" i="1"/>
  <c r="R167" i="1"/>
  <c r="Q167" i="1"/>
  <c r="P167" i="1"/>
  <c r="T165" i="1"/>
  <c r="R165" i="1"/>
  <c r="Q165" i="1"/>
  <c r="P165" i="1"/>
  <c r="T164" i="1"/>
  <c r="R164" i="1"/>
  <c r="Q164" i="1"/>
  <c r="S164" i="1" s="1"/>
  <c r="P164" i="1"/>
  <c r="T163" i="1"/>
  <c r="R163" i="1"/>
  <c r="Q163" i="1"/>
  <c r="S163" i="1" s="1"/>
  <c r="P163" i="1"/>
  <c r="T162" i="1"/>
  <c r="R162" i="1"/>
  <c r="Q162" i="1"/>
  <c r="P162" i="1"/>
  <c r="T161" i="1"/>
  <c r="R161" i="1"/>
  <c r="Q161" i="1"/>
  <c r="S161" i="1" s="1"/>
  <c r="P161" i="1"/>
  <c r="T160" i="1"/>
  <c r="R160" i="1"/>
  <c r="Q160" i="1"/>
  <c r="P160" i="1"/>
  <c r="R159" i="1"/>
  <c r="Q159" i="1"/>
  <c r="P159" i="1"/>
  <c r="H160" i="1"/>
  <c r="E160" i="1"/>
  <c r="V160" i="1" s="1"/>
  <c r="W160" i="1" s="1"/>
  <c r="H159" i="1"/>
  <c r="E159" i="1"/>
  <c r="V159" i="1" s="1"/>
  <c r="W159" i="1" s="1"/>
  <c r="U156" i="1"/>
  <c r="P150" i="1"/>
  <c r="Q150" i="1"/>
  <c r="R150" i="1"/>
  <c r="P151" i="1"/>
  <c r="Q151" i="1"/>
  <c r="R151" i="1"/>
  <c r="T151" i="1"/>
  <c r="P152" i="1"/>
  <c r="Q152" i="1"/>
  <c r="R152" i="1"/>
  <c r="T152" i="1"/>
  <c r="P153" i="1"/>
  <c r="Q153" i="1"/>
  <c r="R153" i="1"/>
  <c r="T153" i="1"/>
  <c r="P154" i="1"/>
  <c r="Q154" i="1"/>
  <c r="R154" i="1"/>
  <c r="T154" i="1"/>
  <c r="Q155" i="1"/>
  <c r="S155" i="1" s="1"/>
  <c r="R155" i="1"/>
  <c r="T155" i="1"/>
  <c r="U147" i="1"/>
  <c r="T146" i="1"/>
  <c r="R146" i="1"/>
  <c r="Q146" i="1"/>
  <c r="T145" i="1"/>
  <c r="R145" i="1"/>
  <c r="Q145" i="1"/>
  <c r="P145" i="1"/>
  <c r="T143" i="1"/>
  <c r="R143" i="1"/>
  <c r="Q143" i="1"/>
  <c r="P143" i="1"/>
  <c r="T142" i="1"/>
  <c r="R142" i="1"/>
  <c r="Q142" i="1"/>
  <c r="P142" i="1"/>
  <c r="T141" i="1"/>
  <c r="R141" i="1"/>
  <c r="Q141" i="1"/>
  <c r="P141" i="1"/>
  <c r="T140" i="1"/>
  <c r="R140" i="1"/>
  <c r="Q140" i="1"/>
  <c r="P140" i="1"/>
  <c r="R139" i="1"/>
  <c r="Q139" i="1"/>
  <c r="P139" i="1"/>
  <c r="J296" i="6"/>
  <c r="J575" i="6"/>
  <c r="J182" i="6"/>
  <c r="J532" i="6"/>
  <c r="C532" i="6"/>
  <c r="A592" i="6"/>
  <c r="J422" i="6"/>
  <c r="A214" i="6"/>
  <c r="A267" i="6"/>
  <c r="C101" i="6"/>
  <c r="C384" i="6"/>
  <c r="J232" i="6"/>
  <c r="C443" i="6"/>
  <c r="C136" i="6"/>
  <c r="A479" i="6"/>
  <c r="C26" i="6"/>
  <c r="C214" i="6"/>
  <c r="A251" i="6"/>
  <c r="C156" i="6"/>
  <c r="A413" i="6"/>
  <c r="A87" i="6"/>
  <c r="A422" i="6"/>
  <c r="J156" i="6"/>
  <c r="J126" i="6"/>
  <c r="J18" i="6"/>
  <c r="A328" i="6"/>
  <c r="C267" i="6"/>
  <c r="C18" i="6"/>
  <c r="C278" i="6"/>
  <c r="A191" i="6"/>
  <c r="J344" i="6"/>
  <c r="J191" i="6"/>
  <c r="A41" i="6"/>
  <c r="C232" i="6"/>
  <c r="C182" i="6"/>
  <c r="A18" i="6"/>
  <c r="J251" i="6"/>
  <c r="A26" i="6"/>
  <c r="A77" i="6"/>
  <c r="J77" i="6"/>
  <c r="C504" i="6"/>
  <c r="A369" i="6"/>
  <c r="J592" i="6"/>
  <c r="A489" i="6"/>
  <c r="C521" i="6"/>
  <c r="A521" i="6"/>
  <c r="J309" i="6"/>
  <c r="C147" i="6"/>
  <c r="C251" i="6"/>
  <c r="C63" i="6"/>
  <c r="C545" i="6"/>
  <c r="J136" i="6"/>
  <c r="A344" i="6"/>
  <c r="C10" i="6"/>
  <c r="C171" i="6"/>
  <c r="J113" i="6"/>
  <c r="C77" i="6"/>
  <c r="J63" i="6"/>
  <c r="A532" i="6"/>
  <c r="A504" i="6"/>
  <c r="C296" i="6"/>
  <c r="A575" i="6"/>
  <c r="J201" i="6"/>
  <c r="C354" i="6"/>
  <c r="J545" i="6"/>
  <c r="J214" i="6"/>
  <c r="C113" i="6"/>
  <c r="A113" i="6"/>
  <c r="J443" i="6"/>
  <c r="A156" i="6"/>
  <c r="C126" i="6"/>
  <c r="J278" i="6"/>
  <c r="A171" i="6"/>
  <c r="C191" i="6"/>
  <c r="C395" i="6"/>
  <c r="J479" i="6"/>
  <c r="C344" i="6"/>
  <c r="J369" i="6"/>
  <c r="J504" i="6"/>
  <c r="C309" i="6"/>
  <c r="A232" i="6"/>
  <c r="J562" i="6"/>
  <c r="A136" i="6"/>
  <c r="C201" i="6"/>
  <c r="C328" i="6"/>
  <c r="C422" i="6"/>
  <c r="A147" i="6"/>
  <c r="J87" i="6"/>
  <c r="J395" i="6"/>
  <c r="A354" i="6"/>
  <c r="A278" i="6"/>
  <c r="A34" i="6"/>
  <c r="J462" i="6"/>
  <c r="A462" i="6"/>
  <c r="C575" i="6"/>
  <c r="J521" i="6"/>
  <c r="C87" i="6"/>
  <c r="J101" i="6"/>
  <c r="J171" i="6"/>
  <c r="C562" i="6"/>
  <c r="A562" i="6"/>
  <c r="A545" i="6"/>
  <c r="J384" i="6"/>
  <c r="A182" i="6"/>
  <c r="A63" i="6"/>
  <c r="A443" i="6"/>
  <c r="C479" i="6"/>
  <c r="J41" i="6"/>
  <c r="A10" i="6"/>
  <c r="C369" i="6"/>
  <c r="J413" i="6"/>
  <c r="C413" i="6"/>
  <c r="J34" i="6"/>
  <c r="J147" i="6"/>
  <c r="J489" i="6"/>
  <c r="C489" i="6"/>
  <c r="C462" i="6"/>
  <c r="J328" i="6"/>
  <c r="A395" i="6"/>
  <c r="A384" i="6"/>
  <c r="A296" i="6"/>
  <c r="C34" i="6"/>
  <c r="A101" i="6"/>
  <c r="A126" i="6"/>
  <c r="J26" i="6"/>
  <c r="J354" i="6"/>
  <c r="J267" i="6"/>
  <c r="C592" i="6"/>
  <c r="J10" i="6"/>
  <c r="A309" i="6"/>
  <c r="C41" i="6"/>
  <c r="A201" i="6"/>
  <c r="S518" i="6" l="1"/>
  <c r="S466" i="6"/>
  <c r="S460" i="6"/>
  <c r="S394" i="6"/>
  <c r="S367" i="6"/>
  <c r="S333" i="6"/>
  <c r="S337" i="6"/>
  <c r="S254" i="6"/>
  <c r="S321" i="1"/>
  <c r="S151" i="1"/>
  <c r="S170" i="1"/>
  <c r="S319" i="1"/>
  <c r="S322" i="1"/>
  <c r="S325" i="1"/>
  <c r="S443" i="1"/>
  <c r="S446" i="1"/>
  <c r="S140" i="1"/>
  <c r="S143" i="1"/>
  <c r="S447" i="1"/>
  <c r="S318" i="1"/>
  <c r="S324" i="1"/>
  <c r="S440" i="1"/>
  <c r="S154" i="1"/>
  <c r="V32" i="6"/>
  <c r="W32" i="6" s="1"/>
  <c r="V105" i="6"/>
  <c r="W105" i="6" s="1"/>
  <c r="V109" i="6"/>
  <c r="W109" i="6" s="1"/>
  <c r="V188" i="6"/>
  <c r="W188" i="6" s="1"/>
  <c r="V197" i="6"/>
  <c r="W197" i="6" s="1"/>
  <c r="V404" i="6"/>
  <c r="W404" i="6" s="1"/>
  <c r="V324" i="6"/>
  <c r="W324" i="6" s="1"/>
  <c r="V401" i="6"/>
  <c r="W401" i="6" s="1"/>
  <c r="V426" i="6"/>
  <c r="W426" i="6" s="1"/>
  <c r="V428" i="6"/>
  <c r="W428" i="6" s="1"/>
  <c r="V430" i="6"/>
  <c r="W430" i="6" s="1"/>
  <c r="V434" i="6"/>
  <c r="W434" i="6" s="1"/>
  <c r="V436" i="6"/>
  <c r="W436" i="6" s="1"/>
  <c r="V438" i="6"/>
  <c r="W438" i="6" s="1"/>
  <c r="V37" i="6"/>
  <c r="W37" i="6" s="1"/>
  <c r="V107" i="6"/>
  <c r="W107" i="6" s="1"/>
  <c r="V111" i="6"/>
  <c r="W111" i="6" s="1"/>
  <c r="V116" i="6"/>
  <c r="W116" i="6" s="1"/>
  <c r="V195" i="6"/>
  <c r="W195" i="6" s="1"/>
  <c r="V199" i="6"/>
  <c r="W199" i="6" s="1"/>
  <c r="V204" i="6"/>
  <c r="W204" i="6" s="1"/>
  <c r="V254" i="6"/>
  <c r="W254" i="6" s="1"/>
  <c r="V410" i="6"/>
  <c r="W410" i="6" s="1"/>
  <c r="V315" i="6"/>
  <c r="W315" i="6" s="1"/>
  <c r="V332" i="6"/>
  <c r="W332" i="6" s="1"/>
  <c r="V339" i="6"/>
  <c r="W339" i="6" s="1"/>
  <c r="V432" i="6"/>
  <c r="W432" i="6" s="1"/>
  <c r="V440" i="6"/>
  <c r="W440" i="6" s="1"/>
  <c r="V442" i="6"/>
  <c r="W442" i="6" s="1"/>
  <c r="V566" i="6"/>
  <c r="W566" i="6" s="1"/>
  <c r="V570" i="6"/>
  <c r="W570" i="6" s="1"/>
  <c r="V572" i="6"/>
  <c r="W572" i="6" s="1"/>
  <c r="V574" i="6"/>
  <c r="W574" i="6" s="1"/>
  <c r="V24" i="6"/>
  <c r="W24" i="6" s="1"/>
  <c r="V92" i="6"/>
  <c r="W92" i="6" s="1"/>
  <c r="V96" i="6"/>
  <c r="W96" i="6" s="1"/>
  <c r="V100" i="6"/>
  <c r="W100" i="6" s="1"/>
  <c r="V163" i="6"/>
  <c r="W163" i="6" s="1"/>
  <c r="V167" i="6"/>
  <c r="W167" i="6" s="1"/>
  <c r="V169" i="6"/>
  <c r="W169" i="6" s="1"/>
  <c r="V180" i="6"/>
  <c r="W180" i="6" s="1"/>
  <c r="V283" i="6"/>
  <c r="W283" i="6" s="1"/>
  <c r="V300" i="6"/>
  <c r="W300" i="6" s="1"/>
  <c r="V348" i="6"/>
  <c r="W348" i="6" s="1"/>
  <c r="V352" i="6"/>
  <c r="W352" i="6" s="1"/>
  <c r="V363" i="6"/>
  <c r="W363" i="6" s="1"/>
  <c r="V376" i="6"/>
  <c r="W376" i="6" s="1"/>
  <c r="V380" i="6"/>
  <c r="W380" i="6" s="1"/>
  <c r="V387" i="6"/>
  <c r="W387" i="6" s="1"/>
  <c r="V419" i="6"/>
  <c r="W419" i="6" s="1"/>
  <c r="V465" i="6"/>
  <c r="W465" i="6" s="1"/>
  <c r="V549" i="6"/>
  <c r="W549" i="6" s="1"/>
  <c r="V555" i="6"/>
  <c r="W555" i="6" s="1"/>
  <c r="V559" i="6"/>
  <c r="W559" i="6" s="1"/>
  <c r="V17" i="6"/>
  <c r="W17" i="6" s="1"/>
  <c r="V81" i="6"/>
  <c r="W81" i="6" s="1"/>
  <c r="V85" i="6"/>
  <c r="W85" i="6" s="1"/>
  <c r="V152" i="6"/>
  <c r="W152" i="6" s="1"/>
  <c r="V159" i="6"/>
  <c r="W159" i="6" s="1"/>
  <c r="V239" i="6"/>
  <c r="W239" i="6" s="1"/>
  <c r="V243" i="6"/>
  <c r="W243" i="6" s="1"/>
  <c r="V247" i="6"/>
  <c r="W247" i="6" s="1"/>
  <c r="V303" i="6"/>
  <c r="W303" i="6" s="1"/>
  <c r="V255" i="6"/>
  <c r="W255" i="6" s="1"/>
  <c r="V264" i="6"/>
  <c r="W264" i="6" s="1"/>
  <c r="W316" i="6"/>
  <c r="V316" i="6"/>
  <c r="V325" i="6"/>
  <c r="W325" i="6" s="1"/>
  <c r="V343" i="6"/>
  <c r="W343" i="6" s="1"/>
  <c r="V536" i="6"/>
  <c r="W536" i="6" s="1"/>
  <c r="V540" i="6"/>
  <c r="W540" i="6" s="1"/>
  <c r="V542" i="6"/>
  <c r="W542" i="6" s="1"/>
  <c r="V544" i="6"/>
  <c r="W544" i="6" s="1"/>
  <c r="V8" i="6"/>
  <c r="W8" i="6" s="1"/>
  <c r="V13" i="6"/>
  <c r="W13" i="6" s="1"/>
  <c r="V68" i="6"/>
  <c r="W68" i="6" s="1"/>
  <c r="V74" i="6"/>
  <c r="W74" i="6" s="1"/>
  <c r="V141" i="6"/>
  <c r="W141" i="6" s="1"/>
  <c r="V145" i="6"/>
  <c r="W145" i="6" s="1"/>
  <c r="V181" i="6"/>
  <c r="W181" i="6" s="1"/>
  <c r="V218" i="6"/>
  <c r="W218" i="6" s="1"/>
  <c r="V222" i="6"/>
  <c r="W222" i="6" s="1"/>
  <c r="V224" i="6"/>
  <c r="W224" i="6" s="1"/>
  <c r="V228" i="6"/>
  <c r="W228" i="6" s="1"/>
  <c r="V235" i="6"/>
  <c r="W235" i="6" s="1"/>
  <c r="V273" i="6"/>
  <c r="W273" i="6" s="1"/>
  <c r="V284" i="6"/>
  <c r="W284" i="6" s="1"/>
  <c r="V301" i="6"/>
  <c r="W301" i="6" s="1"/>
  <c r="V308" i="6"/>
  <c r="W308" i="6" s="1"/>
  <c r="V358" i="6"/>
  <c r="W358" i="6" s="1"/>
  <c r="V364" i="6"/>
  <c r="W364" i="6" s="1"/>
  <c r="V388" i="6"/>
  <c r="W388" i="6" s="1"/>
  <c r="V449" i="6"/>
  <c r="W449" i="6" s="1"/>
  <c r="V453" i="6"/>
  <c r="W453" i="6" s="1"/>
  <c r="V466" i="6"/>
  <c r="W466" i="6" s="1"/>
  <c r="V476" i="6"/>
  <c r="W476" i="6" s="1"/>
  <c r="V493" i="6"/>
  <c r="W493" i="6" s="1"/>
  <c r="V495" i="6"/>
  <c r="W495" i="6" s="1"/>
  <c r="V499" i="6"/>
  <c r="W499" i="6" s="1"/>
  <c r="V501" i="6"/>
  <c r="W501" i="6" s="1"/>
  <c r="V503" i="6"/>
  <c r="W503" i="6" s="1"/>
  <c r="V514" i="6"/>
  <c r="W514" i="6" s="1"/>
  <c r="V518" i="6"/>
  <c r="W518" i="6" s="1"/>
  <c r="V527" i="6"/>
  <c r="W527" i="6" s="1"/>
  <c r="V529" i="6"/>
  <c r="W529" i="6" s="1"/>
  <c r="V531" i="6"/>
  <c r="W531" i="6" s="1"/>
  <c r="V4" i="6"/>
  <c r="W4" i="6" s="1"/>
  <c r="V45" i="6"/>
  <c r="W45" i="6" s="1"/>
  <c r="V47" i="6"/>
  <c r="W47" i="6" s="1"/>
  <c r="V49" i="6"/>
  <c r="W49" i="6" s="1"/>
  <c r="V51" i="6"/>
  <c r="W51" i="6" s="1"/>
  <c r="V53" i="6"/>
  <c r="W53" i="6" s="1"/>
  <c r="V55" i="6"/>
  <c r="W55" i="6" s="1"/>
  <c r="V57" i="6"/>
  <c r="W57" i="6" s="1"/>
  <c r="V59" i="6"/>
  <c r="W59" i="6" s="1"/>
  <c r="V61" i="6"/>
  <c r="W61" i="6" s="1"/>
  <c r="V66" i="6"/>
  <c r="W66" i="6" s="1"/>
  <c r="V130" i="6"/>
  <c r="W130" i="6" s="1"/>
  <c r="V132" i="6"/>
  <c r="W132" i="6" s="1"/>
  <c r="V134" i="6"/>
  <c r="W134" i="6" s="1"/>
  <c r="W139" i="6"/>
  <c r="V139" i="6"/>
  <c r="V190" i="6"/>
  <c r="W190" i="6" s="1"/>
  <c r="V205" i="6"/>
  <c r="W205" i="6" s="1"/>
  <c r="V207" i="6"/>
  <c r="W207" i="6" s="1"/>
  <c r="V209" i="6"/>
  <c r="W209" i="6" s="1"/>
  <c r="V211" i="6"/>
  <c r="W211" i="6" s="1"/>
  <c r="V213" i="6"/>
  <c r="W213" i="6" s="1"/>
  <c r="V276" i="6"/>
  <c r="W276" i="6" s="1"/>
  <c r="V256" i="6"/>
  <c r="W256" i="6" s="1"/>
  <c r="V406" i="6"/>
  <c r="W406" i="6" s="1"/>
  <c r="V265" i="6"/>
  <c r="W265" i="6" s="1"/>
  <c r="V317" i="6"/>
  <c r="W317" i="6" s="1"/>
  <c r="V326" i="6"/>
  <c r="W326" i="6" s="1"/>
  <c r="V508" i="6"/>
  <c r="W508" i="6" s="1"/>
  <c r="V477" i="6"/>
  <c r="W477" i="6" s="1"/>
  <c r="V335" i="6"/>
  <c r="W335" i="6" s="1"/>
  <c r="V484" i="6"/>
  <c r="W484" i="6" s="1"/>
  <c r="V486" i="6"/>
  <c r="W486" i="6" s="1"/>
  <c r="V488" i="6"/>
  <c r="W488" i="6" s="1"/>
  <c r="V38" i="6"/>
  <c r="W38" i="6" s="1"/>
  <c r="V40" i="6"/>
  <c r="W40" i="6" s="1"/>
  <c r="V117" i="6"/>
  <c r="W117" i="6" s="1"/>
  <c r="V119" i="6"/>
  <c r="W119" i="6" s="1"/>
  <c r="V121" i="6"/>
  <c r="W121" i="6" s="1"/>
  <c r="V123" i="6"/>
  <c r="W123" i="6" s="1"/>
  <c r="V125" i="6"/>
  <c r="W125" i="6" s="1"/>
  <c r="V176" i="6"/>
  <c r="W176" i="6" s="1"/>
  <c r="V274" i="6"/>
  <c r="W274" i="6" s="1"/>
  <c r="V285" i="6"/>
  <c r="W285" i="6" s="1"/>
  <c r="V291" i="6"/>
  <c r="W291" i="6" s="1"/>
  <c r="V302" i="6"/>
  <c r="W302" i="6" s="1"/>
  <c r="V259" i="6"/>
  <c r="W259" i="6" s="1"/>
  <c r="V359" i="6"/>
  <c r="W359" i="6" s="1"/>
  <c r="V365" i="6"/>
  <c r="W365" i="6" s="1"/>
  <c r="V389" i="6"/>
  <c r="W389" i="6" s="1"/>
  <c r="V412" i="6"/>
  <c r="W412" i="6" s="1"/>
  <c r="V450" i="6"/>
  <c r="W450" i="6" s="1"/>
  <c r="V454" i="6"/>
  <c r="W454" i="6" s="1"/>
  <c r="V467" i="6"/>
  <c r="W467" i="6" s="1"/>
  <c r="V471" i="6"/>
  <c r="W471" i="6" s="1"/>
  <c r="V458" i="6"/>
  <c r="W458" i="6" s="1"/>
  <c r="V482" i="6"/>
  <c r="W482" i="6" s="1"/>
  <c r="V515" i="6"/>
  <c r="W515" i="6" s="1"/>
  <c r="V519" i="6"/>
  <c r="W519" i="6" s="1"/>
  <c r="V580" i="6"/>
  <c r="W580" i="6" s="1"/>
  <c r="V582" i="6"/>
  <c r="W582" i="6" s="1"/>
  <c r="V584" i="6"/>
  <c r="W584" i="6" s="1"/>
  <c r="V586" i="6"/>
  <c r="W586" i="6" s="1"/>
  <c r="V588" i="6"/>
  <c r="W588" i="6" s="1"/>
  <c r="V590" i="6"/>
  <c r="W590" i="6" s="1"/>
  <c r="V31" i="6"/>
  <c r="W31" i="6" s="1"/>
  <c r="V33" i="6"/>
  <c r="W33" i="6" s="1"/>
  <c r="V106" i="6"/>
  <c r="W106" i="6" s="1"/>
  <c r="V108" i="6"/>
  <c r="W108" i="6" s="1"/>
  <c r="W110" i="6"/>
  <c r="V110" i="6"/>
  <c r="V112" i="6"/>
  <c r="W112" i="6" s="1"/>
  <c r="V185" i="6"/>
  <c r="W185" i="6" s="1"/>
  <c r="V196" i="6"/>
  <c r="W196" i="6" s="1"/>
  <c r="V198" i="6"/>
  <c r="W198" i="6" s="1"/>
  <c r="V200" i="6"/>
  <c r="W200" i="6" s="1"/>
  <c r="V277" i="6"/>
  <c r="W277" i="6" s="1"/>
  <c r="V257" i="6"/>
  <c r="W257" i="6" s="1"/>
  <c r="V407" i="6"/>
  <c r="W407" i="6" s="1"/>
  <c r="V266" i="6"/>
  <c r="W266" i="6" s="1"/>
  <c r="V312" i="6"/>
  <c r="W312" i="6" s="1"/>
  <c r="V260" i="6"/>
  <c r="W260" i="6" s="1"/>
  <c r="V327" i="6"/>
  <c r="W327" i="6" s="1"/>
  <c r="V509" i="6"/>
  <c r="W509" i="6" s="1"/>
  <c r="V478" i="6"/>
  <c r="W478" i="6" s="1"/>
  <c r="V398" i="6"/>
  <c r="W398" i="6" s="1"/>
  <c r="V427" i="6"/>
  <c r="W427" i="6" s="1"/>
  <c r="V429" i="6"/>
  <c r="W429" i="6" s="1"/>
  <c r="V431" i="6"/>
  <c r="W431" i="6" s="1"/>
  <c r="V433" i="6"/>
  <c r="W433" i="6" s="1"/>
  <c r="V435" i="6"/>
  <c r="W435" i="6" s="1"/>
  <c r="V437" i="6"/>
  <c r="W437" i="6" s="1"/>
  <c r="V439" i="6"/>
  <c r="W439" i="6" s="1"/>
  <c r="V441" i="6"/>
  <c r="W441" i="6" s="1"/>
  <c r="V446" i="6"/>
  <c r="W446" i="6" s="1"/>
  <c r="V567" i="6"/>
  <c r="W567" i="6" s="1"/>
  <c r="V569" i="6"/>
  <c r="W569" i="6" s="1"/>
  <c r="V571" i="6"/>
  <c r="W571" i="6" s="1"/>
  <c r="V573" i="6"/>
  <c r="W573" i="6" s="1"/>
  <c r="V578" i="6"/>
  <c r="W578" i="6" s="1"/>
  <c r="V23" i="6"/>
  <c r="W23" i="6" s="1"/>
  <c r="V25" i="6"/>
  <c r="W25" i="6" s="1"/>
  <c r="V91" i="6"/>
  <c r="W91" i="6" s="1"/>
  <c r="V93" i="6"/>
  <c r="W93" i="6" s="1"/>
  <c r="V95" i="6"/>
  <c r="W95" i="6" s="1"/>
  <c r="V97" i="6"/>
  <c r="W97" i="6" s="1"/>
  <c r="V99" i="6"/>
  <c r="W99" i="6" s="1"/>
  <c r="V104" i="6"/>
  <c r="W104" i="6" s="1"/>
  <c r="V160" i="6"/>
  <c r="W160" i="6" s="1"/>
  <c r="V162" i="6"/>
  <c r="W162" i="6" s="1"/>
  <c r="V164" i="6"/>
  <c r="W164" i="6" s="1"/>
  <c r="V166" i="6"/>
  <c r="W166" i="6" s="1"/>
  <c r="V168" i="6"/>
  <c r="W168" i="6" s="1"/>
  <c r="V170" i="6"/>
  <c r="W170" i="6" s="1"/>
  <c r="V177" i="6"/>
  <c r="W177" i="6" s="1"/>
  <c r="V194" i="6"/>
  <c r="W194" i="6" s="1"/>
  <c r="V275" i="6"/>
  <c r="W275" i="6" s="1"/>
  <c r="V286" i="6"/>
  <c r="W286" i="6" s="1"/>
  <c r="V292" i="6"/>
  <c r="W292" i="6" s="1"/>
  <c r="V390" i="6"/>
  <c r="W390" i="6" s="1"/>
  <c r="V318" i="6"/>
  <c r="W318" i="6" s="1"/>
  <c r="V349" i="6"/>
  <c r="W349" i="6" s="1"/>
  <c r="V351" i="6"/>
  <c r="W351" i="6" s="1"/>
  <c r="V353" i="6"/>
  <c r="W353" i="6" s="1"/>
  <c r="W360" i="6"/>
  <c r="V360" i="6"/>
  <c r="V366" i="6"/>
  <c r="W366" i="6" s="1"/>
  <c r="V373" i="6"/>
  <c r="W373" i="6" s="1"/>
  <c r="V375" i="6"/>
  <c r="W375" i="6" s="1"/>
  <c r="V377" i="6"/>
  <c r="W377" i="6" s="1"/>
  <c r="V379" i="6"/>
  <c r="W379" i="6" s="1"/>
  <c r="V381" i="6"/>
  <c r="W381" i="6" s="1"/>
  <c r="V383" i="6"/>
  <c r="W383" i="6" s="1"/>
  <c r="V304" i="6"/>
  <c r="W304" i="6" s="1"/>
  <c r="V336" i="6"/>
  <c r="W336" i="6" s="1"/>
  <c r="V418" i="6"/>
  <c r="W418" i="6" s="1"/>
  <c r="V420" i="6"/>
  <c r="W420" i="6" s="1"/>
  <c r="V425" i="6"/>
  <c r="W425" i="6" s="1"/>
  <c r="V451" i="6"/>
  <c r="W451" i="6" s="1"/>
  <c r="V455" i="6"/>
  <c r="W455" i="6" s="1"/>
  <c r="V468" i="6"/>
  <c r="W468" i="6" s="1"/>
  <c r="V472" i="6"/>
  <c r="W472" i="6" s="1"/>
  <c r="V459" i="6"/>
  <c r="W459" i="6" s="1"/>
  <c r="V516" i="6"/>
  <c r="W516" i="6" s="1"/>
  <c r="V520" i="6"/>
  <c r="W520" i="6" s="1"/>
  <c r="V550" i="6"/>
  <c r="W550" i="6" s="1"/>
  <c r="V552" i="6"/>
  <c r="W552" i="6" s="1"/>
  <c r="V554" i="6"/>
  <c r="W554" i="6" s="1"/>
  <c r="V556" i="6"/>
  <c r="W556" i="6" s="1"/>
  <c r="V558" i="6"/>
  <c r="W558" i="6" s="1"/>
  <c r="V560" i="6"/>
  <c r="W560" i="6" s="1"/>
  <c r="V565" i="6"/>
  <c r="W565" i="6" s="1"/>
  <c r="S327" i="6"/>
  <c r="S315" i="6"/>
  <c r="S319" i="6"/>
  <c r="S322" i="6"/>
  <c r="S510" i="6"/>
  <c r="S513" i="6"/>
  <c r="S516" i="6"/>
  <c r="S389" i="6"/>
  <c r="S392" i="6"/>
  <c r="V568" i="6"/>
  <c r="W568" i="6" s="1"/>
  <c r="V511" i="6"/>
  <c r="W511" i="6" s="1"/>
  <c r="V22" i="6"/>
  <c r="W22" i="6" s="1"/>
  <c r="V30" i="6"/>
  <c r="W30" i="6" s="1"/>
  <c r="V94" i="6"/>
  <c r="W94" i="6" s="1"/>
  <c r="V98" i="6"/>
  <c r="W98" i="6" s="1"/>
  <c r="V161" i="6"/>
  <c r="W161" i="6" s="1"/>
  <c r="W165" i="6"/>
  <c r="V165" i="6"/>
  <c r="V174" i="6"/>
  <c r="W174" i="6" s="1"/>
  <c r="V272" i="6"/>
  <c r="W272" i="6" s="1"/>
  <c r="V289" i="6"/>
  <c r="W289" i="6" s="1"/>
  <c r="V307" i="6"/>
  <c r="W307" i="6" s="1"/>
  <c r="V262" i="6"/>
  <c r="W262" i="6" s="1"/>
  <c r="V350" i="6"/>
  <c r="W350" i="6" s="1"/>
  <c r="V357" i="6"/>
  <c r="W357" i="6" s="1"/>
  <c r="V374" i="6"/>
  <c r="W374" i="6" s="1"/>
  <c r="V378" i="6"/>
  <c r="W378" i="6" s="1"/>
  <c r="V382" i="6"/>
  <c r="W382" i="6" s="1"/>
  <c r="V393" i="6"/>
  <c r="W393" i="6" s="1"/>
  <c r="V321" i="6"/>
  <c r="W321" i="6" s="1"/>
  <c r="V417" i="6"/>
  <c r="W417" i="6" s="1"/>
  <c r="V421" i="6"/>
  <c r="W421" i="6" s="1"/>
  <c r="V448" i="6"/>
  <c r="W448" i="6" s="1"/>
  <c r="V475" i="6"/>
  <c r="W475" i="6" s="1"/>
  <c r="V513" i="6"/>
  <c r="W513" i="6" s="1"/>
  <c r="W551" i="6"/>
  <c r="V551" i="6"/>
  <c r="V553" i="6"/>
  <c r="W553" i="6" s="1"/>
  <c r="V557" i="6"/>
  <c r="W557" i="6" s="1"/>
  <c r="V561" i="6"/>
  <c r="W561" i="6" s="1"/>
  <c r="V15" i="6"/>
  <c r="W15" i="6" s="1"/>
  <c r="V83" i="6"/>
  <c r="W83" i="6" s="1"/>
  <c r="V90" i="6"/>
  <c r="W90" i="6" s="1"/>
  <c r="V154" i="6"/>
  <c r="W154" i="6" s="1"/>
  <c r="V189" i="6"/>
  <c r="W189" i="6" s="1"/>
  <c r="V237" i="6"/>
  <c r="W237" i="6" s="1"/>
  <c r="V241" i="6"/>
  <c r="W241" i="6" s="1"/>
  <c r="V245" i="6"/>
  <c r="W245" i="6" s="1"/>
  <c r="V249" i="6"/>
  <c r="W249" i="6" s="1"/>
  <c r="V405" i="6"/>
  <c r="W405" i="6" s="1"/>
  <c r="V340" i="6"/>
  <c r="W340" i="6" s="1"/>
  <c r="V372" i="6"/>
  <c r="W372" i="6" s="1"/>
  <c r="V402" i="6"/>
  <c r="W402" i="6" s="1"/>
  <c r="V538" i="6"/>
  <c r="W538" i="6" s="1"/>
  <c r="W6" i="6"/>
  <c r="V6" i="6"/>
  <c r="V70" i="6"/>
  <c r="W70" i="6" s="1"/>
  <c r="V72" i="6"/>
  <c r="W72" i="6" s="1"/>
  <c r="V76" i="6"/>
  <c r="W76" i="6" s="1"/>
  <c r="V143" i="6"/>
  <c r="W143" i="6" s="1"/>
  <c r="V150" i="6"/>
  <c r="W150" i="6" s="1"/>
  <c r="V175" i="6"/>
  <c r="W175" i="6" s="1"/>
  <c r="V220" i="6"/>
  <c r="W220" i="6" s="1"/>
  <c r="V226" i="6"/>
  <c r="W226" i="6" s="1"/>
  <c r="V230" i="6"/>
  <c r="W230" i="6" s="1"/>
  <c r="V290" i="6"/>
  <c r="W290" i="6" s="1"/>
  <c r="V333" i="6"/>
  <c r="W333" i="6" s="1"/>
  <c r="V394" i="6"/>
  <c r="W394" i="6" s="1"/>
  <c r="V411" i="6"/>
  <c r="W411" i="6" s="1"/>
  <c r="V497" i="6"/>
  <c r="W497" i="6" s="1"/>
  <c r="V525" i="6"/>
  <c r="W525" i="6" s="1"/>
  <c r="V14" i="6"/>
  <c r="W14" i="6" s="1"/>
  <c r="V16" i="6"/>
  <c r="W16" i="6" s="1"/>
  <c r="W21" i="6"/>
  <c r="V21" i="6"/>
  <c r="V82" i="6"/>
  <c r="W82" i="6" s="1"/>
  <c r="V84" i="6"/>
  <c r="W84" i="6" s="1"/>
  <c r="V86" i="6"/>
  <c r="W86" i="6" s="1"/>
  <c r="V151" i="6"/>
  <c r="W151" i="6" s="1"/>
  <c r="V153" i="6"/>
  <c r="W153" i="6" s="1"/>
  <c r="V155" i="6"/>
  <c r="W155" i="6" s="1"/>
  <c r="V186" i="6"/>
  <c r="W186" i="6" s="1"/>
  <c r="V236" i="6"/>
  <c r="W236" i="6" s="1"/>
  <c r="V238" i="6"/>
  <c r="W238" i="6" s="1"/>
  <c r="V240" i="6"/>
  <c r="W240" i="6" s="1"/>
  <c r="V242" i="6"/>
  <c r="W242" i="6" s="1"/>
  <c r="V244" i="6"/>
  <c r="W244" i="6" s="1"/>
  <c r="V246" i="6"/>
  <c r="W246" i="6" s="1"/>
  <c r="V248" i="6"/>
  <c r="W248" i="6" s="1"/>
  <c r="V250" i="6"/>
  <c r="W250" i="6" s="1"/>
  <c r="V294" i="6"/>
  <c r="W294" i="6" s="1"/>
  <c r="V334" i="6"/>
  <c r="W334" i="6" s="1"/>
  <c r="W408" i="6"/>
  <c r="V408" i="6"/>
  <c r="V313" i="6"/>
  <c r="W313" i="6" s="1"/>
  <c r="V322" i="6"/>
  <c r="W322" i="6" s="1"/>
  <c r="V510" i="6"/>
  <c r="W510" i="6" s="1"/>
  <c r="V341" i="6"/>
  <c r="W341" i="6" s="1"/>
  <c r="V347" i="6"/>
  <c r="W347" i="6" s="1"/>
  <c r="V399" i="6"/>
  <c r="W399" i="6" s="1"/>
  <c r="V416" i="6"/>
  <c r="W416" i="6" s="1"/>
  <c r="V537" i="6"/>
  <c r="W537" i="6" s="1"/>
  <c r="V539" i="6"/>
  <c r="W539" i="6" s="1"/>
  <c r="V541" i="6"/>
  <c r="W541" i="6" s="1"/>
  <c r="V543" i="6"/>
  <c r="W543" i="6" s="1"/>
  <c r="V548" i="6"/>
  <c r="W548" i="6" s="1"/>
  <c r="V5" i="6"/>
  <c r="W5" i="6" s="1"/>
  <c r="V7" i="6"/>
  <c r="W7" i="6" s="1"/>
  <c r="V9" i="6"/>
  <c r="W9" i="6" s="1"/>
  <c r="V67" i="6"/>
  <c r="W67" i="6" s="1"/>
  <c r="V69" i="6"/>
  <c r="W69" i="6" s="1"/>
  <c r="W71" i="6"/>
  <c r="V71" i="6"/>
  <c r="V73" i="6"/>
  <c r="W73" i="6" s="1"/>
  <c r="V75" i="6"/>
  <c r="W75" i="6" s="1"/>
  <c r="V80" i="6"/>
  <c r="W80" i="6" s="1"/>
  <c r="V140" i="6"/>
  <c r="W140" i="6" s="1"/>
  <c r="V142" i="6"/>
  <c r="W142" i="6" s="1"/>
  <c r="V144" i="6"/>
  <c r="W144" i="6" s="1"/>
  <c r="V146" i="6"/>
  <c r="W146" i="6" s="1"/>
  <c r="V178" i="6"/>
  <c r="W178" i="6" s="1"/>
  <c r="V219" i="6"/>
  <c r="W219" i="6" s="1"/>
  <c r="V221" i="6"/>
  <c r="W221" i="6" s="1"/>
  <c r="V223" i="6"/>
  <c r="W223" i="6" s="1"/>
  <c r="V225" i="6"/>
  <c r="W225" i="6" s="1"/>
  <c r="V227" i="6"/>
  <c r="W227" i="6" s="1"/>
  <c r="V229" i="6"/>
  <c r="W229" i="6" s="1"/>
  <c r="V231" i="6"/>
  <c r="W231" i="6" s="1"/>
  <c r="V270" i="6"/>
  <c r="W270" i="6" s="1"/>
  <c r="V281" i="6"/>
  <c r="W281" i="6" s="1"/>
  <c r="W287" i="6"/>
  <c r="V287" i="6"/>
  <c r="V293" i="6"/>
  <c r="W293" i="6" s="1"/>
  <c r="V391" i="6"/>
  <c r="W391" i="6" s="1"/>
  <c r="V331" i="6"/>
  <c r="W331" i="6" s="1"/>
  <c r="V319" i="6"/>
  <c r="W319" i="6" s="1"/>
  <c r="V361" i="6"/>
  <c r="W361" i="6" s="1"/>
  <c r="V367" i="6"/>
  <c r="W367" i="6" s="1"/>
  <c r="V305" i="6"/>
  <c r="W305" i="6" s="1"/>
  <c r="V337" i="6"/>
  <c r="W337" i="6" s="1"/>
  <c r="V452" i="6"/>
  <c r="W452" i="6" s="1"/>
  <c r="V456" i="6"/>
  <c r="W456" i="6" s="1"/>
  <c r="V469" i="6"/>
  <c r="W469" i="6" s="1"/>
  <c r="V473" i="6"/>
  <c r="W473" i="6" s="1"/>
  <c r="V460" i="6"/>
  <c r="W460" i="6" s="1"/>
  <c r="V494" i="6"/>
  <c r="W494" i="6" s="1"/>
  <c r="V496" i="6"/>
  <c r="W496" i="6" s="1"/>
  <c r="V498" i="6"/>
  <c r="W498" i="6" s="1"/>
  <c r="V500" i="6"/>
  <c r="W500" i="6" s="1"/>
  <c r="W502" i="6"/>
  <c r="V502" i="6"/>
  <c r="V507" i="6"/>
  <c r="W507" i="6" s="1"/>
  <c r="V517" i="6"/>
  <c r="W517" i="6" s="1"/>
  <c r="V526" i="6"/>
  <c r="W526" i="6" s="1"/>
  <c r="V528" i="6"/>
  <c r="W528" i="6" s="1"/>
  <c r="V530" i="6"/>
  <c r="W530" i="6" s="1"/>
  <c r="V535" i="6"/>
  <c r="W535" i="6" s="1"/>
  <c r="V46" i="6"/>
  <c r="W46" i="6" s="1"/>
  <c r="V48" i="6"/>
  <c r="W48" i="6" s="1"/>
  <c r="V50" i="6"/>
  <c r="W50" i="6" s="1"/>
  <c r="V52" i="6"/>
  <c r="W52" i="6" s="1"/>
  <c r="V54" i="6"/>
  <c r="W54" i="6" s="1"/>
  <c r="V56" i="6"/>
  <c r="W56" i="6" s="1"/>
  <c r="V58" i="6"/>
  <c r="W58" i="6" s="1"/>
  <c r="V60" i="6"/>
  <c r="W60" i="6" s="1"/>
  <c r="V62" i="6"/>
  <c r="W62" i="6" s="1"/>
  <c r="V131" i="6"/>
  <c r="W131" i="6" s="1"/>
  <c r="V133" i="6"/>
  <c r="W133" i="6" s="1"/>
  <c r="W135" i="6"/>
  <c r="V135" i="6"/>
  <c r="V187" i="6"/>
  <c r="W187" i="6" s="1"/>
  <c r="V206" i="6"/>
  <c r="W206" i="6" s="1"/>
  <c r="V208" i="6"/>
  <c r="W208" i="6" s="1"/>
  <c r="V210" i="6"/>
  <c r="W210" i="6" s="1"/>
  <c r="V212" i="6"/>
  <c r="W212" i="6" s="1"/>
  <c r="V217" i="6"/>
  <c r="W217" i="6" s="1"/>
  <c r="V295" i="6"/>
  <c r="W295" i="6" s="1"/>
  <c r="V403" i="6"/>
  <c r="W403" i="6" s="1"/>
  <c r="V409" i="6"/>
  <c r="W409" i="6" s="1"/>
  <c r="V314" i="6"/>
  <c r="W314" i="6" s="1"/>
  <c r="V323" i="6"/>
  <c r="W323" i="6" s="1"/>
  <c r="V320" i="6"/>
  <c r="W320" i="6" s="1"/>
  <c r="V400" i="6"/>
  <c r="W400" i="6" s="1"/>
  <c r="V483" i="6"/>
  <c r="W483" i="6" s="1"/>
  <c r="V485" i="6"/>
  <c r="W485" i="6" s="1"/>
  <c r="V487" i="6"/>
  <c r="W487" i="6" s="1"/>
  <c r="V492" i="6"/>
  <c r="W492" i="6" s="1"/>
  <c r="W524" i="6"/>
  <c r="V524" i="6"/>
  <c r="S358" i="6"/>
  <c r="V39" i="6"/>
  <c r="W39" i="6" s="1"/>
  <c r="V44" i="6"/>
  <c r="W44" i="6" s="1"/>
  <c r="V118" i="6"/>
  <c r="W118" i="6" s="1"/>
  <c r="V120" i="6"/>
  <c r="W120" i="6" s="1"/>
  <c r="V122" i="6"/>
  <c r="W122" i="6" s="1"/>
  <c r="V124" i="6"/>
  <c r="W124" i="6" s="1"/>
  <c r="V129" i="6"/>
  <c r="W129" i="6" s="1"/>
  <c r="V179" i="6"/>
  <c r="W179" i="6" s="1"/>
  <c r="W271" i="6"/>
  <c r="V271" i="6"/>
  <c r="V282" i="6"/>
  <c r="W282" i="6" s="1"/>
  <c r="V288" i="6"/>
  <c r="W288" i="6" s="1"/>
  <c r="V299" i="6"/>
  <c r="W299" i="6" s="1"/>
  <c r="V306" i="6"/>
  <c r="W306" i="6" s="1"/>
  <c r="V261" i="6"/>
  <c r="W261" i="6" s="1"/>
  <c r="V342" i="6"/>
  <c r="W342" i="6" s="1"/>
  <c r="V362" i="6"/>
  <c r="W362" i="6" s="1"/>
  <c r="V368" i="6"/>
  <c r="W368" i="6" s="1"/>
  <c r="V392" i="6"/>
  <c r="W392" i="6" s="1"/>
  <c r="V338" i="6"/>
  <c r="W338" i="6" s="1"/>
  <c r="V447" i="6"/>
  <c r="W447" i="6" s="1"/>
  <c r="V457" i="6"/>
  <c r="W457" i="6" s="1"/>
  <c r="V470" i="6"/>
  <c r="W470" i="6" s="1"/>
  <c r="V474" i="6"/>
  <c r="W474" i="6" s="1"/>
  <c r="V461" i="6"/>
  <c r="W461" i="6" s="1"/>
  <c r="V512" i="6"/>
  <c r="W512" i="6" s="1"/>
  <c r="V579" i="6"/>
  <c r="W579" i="6" s="1"/>
  <c r="V581" i="6"/>
  <c r="W581" i="6" s="1"/>
  <c r="V583" i="6"/>
  <c r="W583" i="6" s="1"/>
  <c r="V585" i="6"/>
  <c r="W585" i="6" s="1"/>
  <c r="V587" i="6"/>
  <c r="W587" i="6" s="1"/>
  <c r="V589" i="6"/>
  <c r="W589" i="6" s="1"/>
  <c r="V591" i="6"/>
  <c r="W591" i="6" s="1"/>
  <c r="S511" i="6"/>
  <c r="S514" i="6"/>
  <c r="S465" i="6"/>
  <c r="S393" i="6"/>
  <c r="F26" i="5"/>
  <c r="F34" i="5"/>
  <c r="F33" i="5"/>
  <c r="S478" i="6"/>
  <c r="S399" i="6"/>
  <c r="S405" i="6"/>
  <c r="S409" i="6"/>
  <c r="S325" i="6"/>
  <c r="S387" i="6"/>
  <c r="S341" i="6"/>
  <c r="S407" i="6"/>
  <c r="S266" i="6"/>
  <c r="S509" i="6"/>
  <c r="S512" i="6"/>
  <c r="S473" i="6"/>
  <c r="S476" i="6"/>
  <c r="S388" i="6"/>
  <c r="S391" i="6"/>
  <c r="S342" i="6"/>
  <c r="S402" i="6"/>
  <c r="S363" i="6"/>
  <c r="R462" i="6"/>
  <c r="T462" i="6"/>
  <c r="S359" i="6"/>
  <c r="S468" i="6"/>
  <c r="S519" i="6"/>
  <c r="S515" i="6"/>
  <c r="S469" i="6"/>
  <c r="S507" i="6"/>
  <c r="S317" i="6"/>
  <c r="S447" i="6"/>
  <c r="S454" i="6"/>
  <c r="S457" i="6"/>
  <c r="S400" i="6"/>
  <c r="S403" i="6"/>
  <c r="S390" i="6"/>
  <c r="S361" i="6"/>
  <c r="S364" i="6"/>
  <c r="S335" i="6"/>
  <c r="Q462" i="6"/>
  <c r="S450" i="6"/>
  <c r="S313" i="6"/>
  <c r="S316" i="6"/>
  <c r="S320" i="6"/>
  <c r="S323" i="6"/>
  <c r="S520" i="6"/>
  <c r="S302" i="6"/>
  <c r="S318" i="6"/>
  <c r="S321" i="6"/>
  <c r="S324" i="6"/>
  <c r="S326" i="6"/>
  <c r="S314" i="6"/>
  <c r="S312" i="6"/>
  <c r="S351" i="6"/>
  <c r="S300" i="6"/>
  <c r="S303" i="6"/>
  <c r="S306" i="6"/>
  <c r="S299" i="6"/>
  <c r="S305" i="6"/>
  <c r="S308" i="6"/>
  <c r="S307" i="6"/>
  <c r="S153" i="1"/>
  <c r="S150" i="1"/>
  <c r="S145" i="1"/>
  <c r="S167" i="1"/>
  <c r="T156" i="1"/>
  <c r="R156" i="1"/>
  <c r="S159" i="1"/>
  <c r="S162" i="1"/>
  <c r="S165" i="1"/>
  <c r="S152" i="1"/>
  <c r="S156" i="1" s="1"/>
  <c r="S169" i="1"/>
  <c r="S406" i="6"/>
  <c r="S284" i="6"/>
  <c r="S287" i="6"/>
  <c r="S290" i="6"/>
  <c r="S293" i="6"/>
  <c r="S573" i="6"/>
  <c r="S282" i="6"/>
  <c r="S285" i="6"/>
  <c r="S288" i="6"/>
  <c r="S294" i="6"/>
  <c r="S7" i="6"/>
  <c r="S67" i="6"/>
  <c r="S6" i="6"/>
  <c r="S272" i="6"/>
  <c r="S275" i="6"/>
  <c r="S82" i="6"/>
  <c r="S69" i="6"/>
  <c r="S71" i="6"/>
  <c r="S73" i="6"/>
  <c r="S75" i="6"/>
  <c r="S425" i="6"/>
  <c r="S526" i="6"/>
  <c r="S528" i="6"/>
  <c r="S185" i="6"/>
  <c r="S54" i="6"/>
  <c r="S56" i="6"/>
  <c r="S58" i="6"/>
  <c r="S60" i="6"/>
  <c r="S289" i="6"/>
  <c r="S292" i="6"/>
  <c r="S274" i="6"/>
  <c r="S561" i="6"/>
  <c r="S566" i="6"/>
  <c r="S568" i="6"/>
  <c r="S570" i="6"/>
  <c r="S189" i="6"/>
  <c r="T296" i="6"/>
  <c r="S567" i="6"/>
  <c r="S281" i="6"/>
  <c r="S552" i="6"/>
  <c r="S273" i="6"/>
  <c r="S276" i="6"/>
  <c r="S427" i="6"/>
  <c r="S439" i="6"/>
  <c r="S539" i="6"/>
  <c r="S543" i="6"/>
  <c r="S188" i="6"/>
  <c r="S270" i="6"/>
  <c r="S105" i="6"/>
  <c r="S517" i="6"/>
  <c r="S524" i="6"/>
  <c r="S591" i="6"/>
  <c r="S176" i="6"/>
  <c r="S179" i="6"/>
  <c r="S291" i="6"/>
  <c r="R296" i="6"/>
  <c r="S442" i="6"/>
  <c r="S470" i="6"/>
  <c r="T278" i="6"/>
  <c r="S283" i="6"/>
  <c r="S286" i="6"/>
  <c r="S295" i="6"/>
  <c r="S125" i="6"/>
  <c r="S130" i="6"/>
  <c r="S132" i="6"/>
  <c r="Q296" i="6"/>
  <c r="R278" i="6"/>
  <c r="S30" i="6"/>
  <c r="S153" i="6"/>
  <c r="S236" i="6"/>
  <c r="S238" i="6"/>
  <c r="S246" i="6"/>
  <c r="S373" i="6"/>
  <c r="Q278" i="6"/>
  <c r="S76" i="6"/>
  <c r="S83" i="6"/>
  <c r="S85" i="6"/>
  <c r="S90" i="6"/>
  <c r="S277" i="6"/>
  <c r="S33" i="6"/>
  <c r="S38" i="6"/>
  <c r="S47" i="6"/>
  <c r="S49" i="6"/>
  <c r="S174" i="6"/>
  <c r="S271" i="6"/>
  <c r="S92" i="6"/>
  <c r="S96" i="6"/>
  <c r="S98" i="6"/>
  <c r="S111" i="6"/>
  <c r="S122" i="6"/>
  <c r="S494" i="6"/>
  <c r="S496" i="6"/>
  <c r="S500" i="6"/>
  <c r="S574" i="6"/>
  <c r="S579" i="6"/>
  <c r="S581" i="6"/>
  <c r="S583" i="6"/>
  <c r="S585" i="6"/>
  <c r="S587" i="6"/>
  <c r="S589" i="6"/>
  <c r="Q422" i="6"/>
  <c r="S23" i="6"/>
  <c r="S161" i="6"/>
  <c r="S165" i="6"/>
  <c r="S167" i="6"/>
  <c r="S169" i="6"/>
  <c r="S372" i="6"/>
  <c r="S380" i="6"/>
  <c r="S382" i="6"/>
  <c r="S428" i="6"/>
  <c r="S436" i="6"/>
  <c r="S536" i="6"/>
  <c r="S538" i="6"/>
  <c r="S177" i="6"/>
  <c r="S180" i="6"/>
  <c r="S143" i="6"/>
  <c r="S145" i="6"/>
  <c r="S152" i="6"/>
  <c r="S154" i="6"/>
  <c r="S525" i="6"/>
  <c r="S86" i="6"/>
  <c r="S93" i="6"/>
  <c r="S121" i="6"/>
  <c r="S205" i="6"/>
  <c r="S207" i="6"/>
  <c r="S209" i="6"/>
  <c r="S211" i="6"/>
  <c r="S218" i="6"/>
  <c r="S222" i="6"/>
  <c r="S224" i="6"/>
  <c r="S4" i="6"/>
  <c r="S40" i="6"/>
  <c r="S155" i="6"/>
  <c r="S160" i="6"/>
  <c r="S168" i="6"/>
  <c r="S239" i="6"/>
  <c r="S241" i="6"/>
  <c r="S243" i="6"/>
  <c r="S245" i="6"/>
  <c r="S340" i="6"/>
  <c r="S349" i="6"/>
  <c r="S353" i="6"/>
  <c r="S375" i="6"/>
  <c r="S377" i="6"/>
  <c r="S493" i="6"/>
  <c r="S495" i="6"/>
  <c r="S501" i="6"/>
  <c r="S553" i="6"/>
  <c r="S557" i="6"/>
  <c r="S559" i="6"/>
  <c r="S9" i="6"/>
  <c r="S14" i="6"/>
  <c r="S16" i="6"/>
  <c r="S21" i="6"/>
  <c r="S59" i="6"/>
  <c r="S61" i="6"/>
  <c r="S208" i="6"/>
  <c r="S210" i="6"/>
  <c r="S221" i="6"/>
  <c r="S223" i="6"/>
  <c r="S227" i="6"/>
  <c r="S537" i="6"/>
  <c r="S580" i="6"/>
  <c r="S584" i="6"/>
  <c r="S586" i="6"/>
  <c r="S588" i="6"/>
  <c r="S590" i="6"/>
  <c r="S204" i="6"/>
  <c r="R34" i="6"/>
  <c r="S572" i="6"/>
  <c r="S31" i="6"/>
  <c r="S231" i="6"/>
  <c r="S420" i="6"/>
  <c r="S487" i="6"/>
  <c r="S186" i="6"/>
  <c r="S187" i="6"/>
  <c r="S426" i="6"/>
  <c r="S497" i="6"/>
  <c r="S124" i="6"/>
  <c r="S39" i="6"/>
  <c r="S46" i="6"/>
  <c r="S48" i="6"/>
  <c r="S74" i="6"/>
  <c r="R575" i="6"/>
  <c r="S235" i="6"/>
  <c r="S5" i="6"/>
  <c r="T10" i="6"/>
  <c r="T147" i="6"/>
  <c r="S32" i="6"/>
  <c r="S37" i="6"/>
  <c r="S194" i="6"/>
  <c r="S230" i="6"/>
  <c r="S417" i="6"/>
  <c r="S175" i="6"/>
  <c r="S178" i="6"/>
  <c r="S190" i="6"/>
  <c r="S555" i="6"/>
  <c r="S163" i="6"/>
  <c r="S17" i="6"/>
  <c r="S53" i="6"/>
  <c r="S55" i="6"/>
  <c r="S57" i="6"/>
  <c r="S140" i="6"/>
  <c r="S142" i="6"/>
  <c r="S144" i="6"/>
  <c r="S146" i="6"/>
  <c r="S226" i="6"/>
  <c r="S248" i="6"/>
  <c r="S484" i="6"/>
  <c r="S486" i="6"/>
  <c r="S502" i="6"/>
  <c r="S527" i="6"/>
  <c r="S529" i="6"/>
  <c r="S531" i="6"/>
  <c r="S249" i="6"/>
  <c r="S416" i="6"/>
  <c r="Q136" i="6"/>
  <c r="S352" i="6"/>
  <c r="R26" i="6"/>
  <c r="T369" i="6"/>
  <c r="S488" i="6"/>
  <c r="R182" i="6"/>
  <c r="S181" i="6"/>
  <c r="S499" i="6"/>
  <c r="S461" i="6"/>
  <c r="S141" i="6"/>
  <c r="S247" i="6"/>
  <c r="S418" i="6"/>
  <c r="S107" i="6"/>
  <c r="S432" i="6"/>
  <c r="S198" i="6"/>
  <c r="R87" i="6"/>
  <c r="R18" i="6"/>
  <c r="S24" i="6"/>
  <c r="S72" i="6"/>
  <c r="S108" i="6"/>
  <c r="S110" i="6"/>
  <c r="S162" i="6"/>
  <c r="S170" i="6"/>
  <c r="S195" i="6"/>
  <c r="S212" i="6"/>
  <c r="S217" i="6"/>
  <c r="S219" i="6"/>
  <c r="S237" i="6"/>
  <c r="S374" i="6"/>
  <c r="S549" i="6"/>
  <c r="S565" i="6"/>
  <c r="S133" i="6"/>
  <c r="Q147" i="6"/>
  <c r="S452" i="6"/>
  <c r="R77" i="6"/>
  <c r="S250" i="6"/>
  <c r="S433" i="6"/>
  <c r="R63" i="6"/>
  <c r="R251" i="6"/>
  <c r="R344" i="6"/>
  <c r="S229" i="6"/>
  <c r="T344" i="6"/>
  <c r="R443" i="6"/>
  <c r="S109" i="6"/>
  <c r="R147" i="6"/>
  <c r="S15" i="6"/>
  <c r="S22" i="6"/>
  <c r="S84" i="6"/>
  <c r="R101" i="6"/>
  <c r="S97" i="6"/>
  <c r="T101" i="6"/>
  <c r="S104" i="6"/>
  <c r="S540" i="6"/>
  <c r="S551" i="6"/>
  <c r="T232" i="6"/>
  <c r="T34" i="6"/>
  <c r="S68" i="6"/>
  <c r="S106" i="6"/>
  <c r="S135" i="6"/>
  <c r="S554" i="6"/>
  <c r="R532" i="6"/>
  <c r="S45" i="6"/>
  <c r="S120" i="6"/>
  <c r="T18" i="6"/>
  <c r="S100" i="6"/>
  <c r="S197" i="6"/>
  <c r="S429" i="6"/>
  <c r="S441" i="6"/>
  <c r="T575" i="6"/>
  <c r="S437" i="6"/>
  <c r="Q489" i="6"/>
  <c r="T532" i="6"/>
  <c r="T545" i="6"/>
  <c r="T562" i="6"/>
  <c r="T63" i="6"/>
  <c r="Q232" i="6"/>
  <c r="Q443" i="6"/>
  <c r="S541" i="6"/>
  <c r="T87" i="6"/>
  <c r="Q309" i="6"/>
  <c r="S376" i="6"/>
  <c r="S434" i="6"/>
  <c r="R113" i="6"/>
  <c r="S117" i="6"/>
  <c r="S134" i="6"/>
  <c r="T201" i="6"/>
  <c r="S431" i="6"/>
  <c r="S483" i="6"/>
  <c r="T504" i="6"/>
  <c r="S560" i="6"/>
  <c r="S582" i="6"/>
  <c r="Q10" i="6"/>
  <c r="S44" i="6"/>
  <c r="R126" i="6"/>
  <c r="S119" i="6"/>
  <c r="T136" i="6"/>
  <c r="R156" i="6"/>
  <c r="T171" i="6"/>
  <c r="R191" i="6"/>
  <c r="S199" i="6"/>
  <c r="S50" i="6"/>
  <c r="S94" i="6"/>
  <c r="T113" i="6"/>
  <c r="Q126" i="6"/>
  <c r="R136" i="6"/>
  <c r="Q182" i="6"/>
  <c r="R201" i="6"/>
  <c r="S206" i="6"/>
  <c r="T354" i="6"/>
  <c r="S350" i="6"/>
  <c r="T413" i="6"/>
  <c r="S438" i="6"/>
  <c r="R489" i="6"/>
  <c r="S556" i="6"/>
  <c r="S569" i="6"/>
  <c r="S52" i="6"/>
  <c r="Q77" i="6"/>
  <c r="S116" i="6"/>
  <c r="S123" i="6"/>
  <c r="S131" i="6"/>
  <c r="S151" i="6"/>
  <c r="S166" i="6"/>
  <c r="S196" i="6"/>
  <c r="T214" i="6"/>
  <c r="S220" i="6"/>
  <c r="R232" i="6"/>
  <c r="S240" i="6"/>
  <c r="S242" i="6"/>
  <c r="S379" i="6"/>
  <c r="S383" i="6"/>
  <c r="T422" i="6"/>
  <c r="S419" i="6"/>
  <c r="S430" i="6"/>
  <c r="S435" i="6"/>
  <c r="S440" i="6"/>
  <c r="S503" i="6"/>
  <c r="S530" i="6"/>
  <c r="R562" i="6"/>
  <c r="S571" i="6"/>
  <c r="S381" i="6"/>
  <c r="S498" i="6"/>
  <c r="S550" i="6"/>
  <c r="S558" i="6"/>
  <c r="Q63" i="6"/>
  <c r="Q113" i="6"/>
  <c r="S139" i="6"/>
  <c r="S8" i="6"/>
  <c r="Q87" i="6"/>
  <c r="Q395" i="6"/>
  <c r="Q34" i="6"/>
  <c r="Q201" i="6"/>
  <c r="Q369" i="6"/>
  <c r="S482" i="6"/>
  <c r="R10" i="6"/>
  <c r="T395" i="6"/>
  <c r="Q18" i="6"/>
  <c r="Q41" i="6"/>
  <c r="Q214" i="6"/>
  <c r="Q344" i="6"/>
  <c r="Q532" i="6"/>
  <c r="S118" i="6"/>
  <c r="S129" i="6"/>
  <c r="T156" i="6"/>
  <c r="S228" i="6"/>
  <c r="S348" i="6"/>
  <c r="Q354" i="6"/>
  <c r="Q26" i="6"/>
  <c r="T182" i="6"/>
  <c r="Q156" i="6"/>
  <c r="S150" i="6"/>
  <c r="S548" i="6"/>
  <c r="S13" i="6"/>
  <c r="R41" i="6"/>
  <c r="S66" i="6"/>
  <c r="S112" i="6"/>
  <c r="Q191" i="6"/>
  <c r="R214" i="6"/>
  <c r="T267" i="6"/>
  <c r="Q479" i="6"/>
  <c r="Q592" i="6"/>
  <c r="S578" i="6"/>
  <c r="S446" i="6"/>
  <c r="R521" i="6"/>
  <c r="R592" i="6"/>
  <c r="Q384" i="6"/>
  <c r="S70" i="6"/>
  <c r="S80" i="6"/>
  <c r="R369" i="6"/>
  <c r="T77" i="6"/>
  <c r="T126" i="6"/>
  <c r="R171" i="6"/>
  <c r="S25" i="6"/>
  <c r="S81" i="6"/>
  <c r="Q101" i="6"/>
  <c r="S91" i="6"/>
  <c r="S99" i="6"/>
  <c r="S159" i="6"/>
  <c r="T443" i="6"/>
  <c r="T26" i="6"/>
  <c r="T41" i="6"/>
  <c r="S51" i="6"/>
  <c r="S62" i="6"/>
  <c r="S95" i="6"/>
  <c r="Q171" i="6"/>
  <c r="R328" i="6"/>
  <c r="R413" i="6"/>
  <c r="T479" i="6"/>
  <c r="R545" i="6"/>
  <c r="S200" i="6"/>
  <c r="S225" i="6"/>
  <c r="T251" i="6"/>
  <c r="R354" i="6"/>
  <c r="S347" i="6"/>
  <c r="S542" i="6"/>
  <c r="Q545" i="6"/>
  <c r="Q562" i="6"/>
  <c r="T592" i="6"/>
  <c r="S213" i="6"/>
  <c r="T328" i="6"/>
  <c r="T384" i="6"/>
  <c r="R395" i="6"/>
  <c r="Q413" i="6"/>
  <c r="Q504" i="6"/>
  <c r="R504" i="6"/>
  <c r="Q521" i="6"/>
  <c r="Q328" i="6"/>
  <c r="S485" i="6"/>
  <c r="S492" i="6"/>
  <c r="S535" i="6"/>
  <c r="Q575" i="6"/>
  <c r="S164" i="6"/>
  <c r="T191" i="6"/>
  <c r="S244" i="6"/>
  <c r="T309" i="6"/>
  <c r="R384" i="6"/>
  <c r="S421" i="6"/>
  <c r="R422" i="6"/>
  <c r="R309" i="6"/>
  <c r="S378" i="6"/>
  <c r="Q251" i="6"/>
  <c r="Q267" i="6"/>
  <c r="T489" i="6"/>
  <c r="R267" i="6"/>
  <c r="R479" i="6"/>
  <c r="T521" i="6"/>
  <c r="S544" i="6"/>
  <c r="S160" i="1"/>
  <c r="Q156" i="1"/>
  <c r="S142" i="1"/>
  <c r="S139" i="1"/>
  <c r="S146" i="1"/>
  <c r="S141" i="1"/>
  <c r="T179" i="1"/>
  <c r="R179" i="1"/>
  <c r="Q179" i="1"/>
  <c r="P179" i="1"/>
  <c r="T178" i="1"/>
  <c r="R178" i="1"/>
  <c r="Q178" i="1"/>
  <c r="P178" i="1"/>
  <c r="T177" i="1"/>
  <c r="R177" i="1"/>
  <c r="Q177" i="1"/>
  <c r="P177" i="1"/>
  <c r="T176" i="1"/>
  <c r="R176" i="1"/>
  <c r="Q176" i="1"/>
  <c r="P176" i="1"/>
  <c r="T175" i="1"/>
  <c r="R175" i="1"/>
  <c r="Q175" i="1"/>
  <c r="P175" i="1"/>
  <c r="H177" i="1"/>
  <c r="H176" i="1"/>
  <c r="E177" i="1"/>
  <c r="E176" i="1"/>
  <c r="W156" i="6" l="1"/>
  <c r="F18" i="5" s="1"/>
  <c r="W18" i="6"/>
  <c r="F6" i="5" s="1"/>
  <c r="W575" i="6"/>
  <c r="F50" i="5" s="1"/>
  <c r="W309" i="6"/>
  <c r="F30" i="5" s="1"/>
  <c r="W344" i="6"/>
  <c r="F32" i="5" s="1"/>
  <c r="W87" i="6"/>
  <c r="F12" i="5" s="1"/>
  <c r="W296" i="6"/>
  <c r="W136" i="6"/>
  <c r="F16" i="5" s="1"/>
  <c r="W489" i="6"/>
  <c r="F44" i="5" s="1"/>
  <c r="W191" i="6"/>
  <c r="F21" i="5" s="1"/>
  <c r="W201" i="6"/>
  <c r="F22" i="5" s="1"/>
  <c r="W422" i="6"/>
  <c r="F40" i="5" s="1"/>
  <c r="W562" i="6"/>
  <c r="F49" i="5" s="1"/>
  <c r="W232" i="6"/>
  <c r="F24" i="5" s="1"/>
  <c r="W532" i="6"/>
  <c r="F47" i="5" s="1"/>
  <c r="W384" i="6"/>
  <c r="F37" i="5" s="1"/>
  <c r="W592" i="6"/>
  <c r="F51" i="5" s="1"/>
  <c r="W251" i="6"/>
  <c r="F25" i="5" s="1"/>
  <c r="W126" i="6"/>
  <c r="F15" i="5" s="1"/>
  <c r="W63" i="6"/>
  <c r="F10" i="5" s="1"/>
  <c r="W171" i="6"/>
  <c r="F19" i="5" s="1"/>
  <c r="W462" i="6"/>
  <c r="F42" i="5" s="1"/>
  <c r="W214" i="6"/>
  <c r="F23" i="5" s="1"/>
  <c r="W521" i="6"/>
  <c r="F46" i="5" s="1"/>
  <c r="W182" i="6"/>
  <c r="F20" i="5" s="1"/>
  <c r="W369" i="6"/>
  <c r="F36" i="5" s="1"/>
  <c r="W101" i="6"/>
  <c r="F13" i="5" s="1"/>
  <c r="W443" i="6"/>
  <c r="F41" i="5" s="1"/>
  <c r="W504" i="6"/>
  <c r="F45" i="5" s="1"/>
  <c r="W413" i="6"/>
  <c r="F39" i="5" s="1"/>
  <c r="W41" i="6"/>
  <c r="F9" i="5" s="1"/>
  <c r="F29" i="5"/>
  <c r="W278" i="6"/>
  <c r="F28" i="5" s="1"/>
  <c r="W77" i="6"/>
  <c r="F11" i="5" s="1"/>
  <c r="W10" i="6"/>
  <c r="F5" i="5" s="1"/>
  <c r="W147" i="6"/>
  <c r="F17" i="5" s="1"/>
  <c r="W26" i="6"/>
  <c r="F7" i="5" s="1"/>
  <c r="W479" i="6"/>
  <c r="F43" i="5" s="1"/>
  <c r="W354" i="6"/>
  <c r="F35" i="5" s="1"/>
  <c r="W113" i="6"/>
  <c r="F14" i="5" s="1"/>
  <c r="W395" i="6"/>
  <c r="F38" i="5" s="1"/>
  <c r="W267" i="6"/>
  <c r="F27" i="5" s="1"/>
  <c r="W545" i="6"/>
  <c r="F48" i="5" s="1"/>
  <c r="W34" i="6"/>
  <c r="F8" i="5" s="1"/>
  <c r="W328" i="6"/>
  <c r="F31" i="5" s="1"/>
  <c r="S462" i="6"/>
  <c r="S296" i="6"/>
  <c r="S41" i="6"/>
  <c r="S278" i="6"/>
  <c r="S34" i="6"/>
  <c r="S182" i="6"/>
  <c r="S63" i="6"/>
  <c r="S575" i="6"/>
  <c r="S10" i="6"/>
  <c r="S147" i="6"/>
  <c r="S532" i="6"/>
  <c r="S309" i="6"/>
  <c r="S443" i="6"/>
  <c r="S77" i="6"/>
  <c r="S504" i="6"/>
  <c r="S18" i="6"/>
  <c r="S344" i="6"/>
  <c r="S26" i="6"/>
  <c r="S267" i="6"/>
  <c r="S422" i="6"/>
  <c r="S232" i="6"/>
  <c r="S214" i="6"/>
  <c r="S201" i="6"/>
  <c r="S191" i="6"/>
  <c r="S592" i="6"/>
  <c r="S126" i="6"/>
  <c r="S384" i="6"/>
  <c r="S156" i="6"/>
  <c r="S113" i="6"/>
  <c r="S489" i="6"/>
  <c r="S479" i="6"/>
  <c r="S369" i="6"/>
  <c r="S136" i="6"/>
  <c r="S328" i="6"/>
  <c r="S251" i="6"/>
  <c r="S562" i="6"/>
  <c r="S395" i="6"/>
  <c r="S521" i="6"/>
  <c r="S87" i="6"/>
  <c r="S354" i="6"/>
  <c r="S545" i="6"/>
  <c r="S413" i="6"/>
  <c r="S171" i="6"/>
  <c r="S101" i="6"/>
  <c r="S179" i="1"/>
  <c r="S175" i="1"/>
  <c r="S176" i="1"/>
  <c r="S177" i="1"/>
  <c r="S178" i="1"/>
  <c r="A135" i="4"/>
  <c r="T622" i="1" l="1"/>
  <c r="R622" i="1"/>
  <c r="Q622" i="1"/>
  <c r="P622" i="1"/>
  <c r="T621" i="1"/>
  <c r="R621" i="1"/>
  <c r="Q621" i="1"/>
  <c r="P621" i="1"/>
  <c r="T620" i="1"/>
  <c r="R620" i="1"/>
  <c r="Q620" i="1"/>
  <c r="P620" i="1"/>
  <c r="T619" i="1"/>
  <c r="R619" i="1"/>
  <c r="Q619" i="1"/>
  <c r="P619" i="1"/>
  <c r="T617" i="1"/>
  <c r="R617" i="1"/>
  <c r="Q617" i="1"/>
  <c r="P617" i="1"/>
  <c r="T616" i="1"/>
  <c r="R616" i="1"/>
  <c r="Q616" i="1"/>
  <c r="P616" i="1"/>
  <c r="T194" i="1"/>
  <c r="R194" i="1"/>
  <c r="Q194" i="1"/>
  <c r="T192" i="1"/>
  <c r="R192" i="1"/>
  <c r="Q192" i="1"/>
  <c r="P192" i="1"/>
  <c r="T191" i="1"/>
  <c r="R191" i="1"/>
  <c r="Q191" i="1"/>
  <c r="P191" i="1"/>
  <c r="T190" i="1"/>
  <c r="R190" i="1"/>
  <c r="Q190" i="1"/>
  <c r="P190" i="1"/>
  <c r="T189" i="1"/>
  <c r="R189" i="1"/>
  <c r="Q189" i="1"/>
  <c r="P189" i="1"/>
  <c r="T188" i="1"/>
  <c r="R188" i="1"/>
  <c r="Q188" i="1"/>
  <c r="P188" i="1"/>
  <c r="R187" i="1"/>
  <c r="Q187" i="1"/>
  <c r="P187" i="1"/>
  <c r="T120" i="1"/>
  <c r="R120" i="1"/>
  <c r="Q120" i="1"/>
  <c r="P120" i="1"/>
  <c r="T119" i="1"/>
  <c r="R119" i="1"/>
  <c r="Q119" i="1"/>
  <c r="P119" i="1"/>
  <c r="T118" i="1"/>
  <c r="R118" i="1"/>
  <c r="Q118" i="1"/>
  <c r="P118" i="1"/>
  <c r="T117" i="1"/>
  <c r="R117" i="1"/>
  <c r="Q117" i="1"/>
  <c r="P117" i="1"/>
  <c r="H119" i="1"/>
  <c r="E119" i="1"/>
  <c r="T623" i="1"/>
  <c r="R623" i="1"/>
  <c r="Q623" i="1"/>
  <c r="P623" i="1"/>
  <c r="T618" i="1"/>
  <c r="R618" i="1"/>
  <c r="Q618" i="1"/>
  <c r="P618" i="1"/>
  <c r="T639" i="1"/>
  <c r="R639" i="1"/>
  <c r="Q639" i="1"/>
  <c r="P639" i="1"/>
  <c r="T638" i="1"/>
  <c r="R638" i="1"/>
  <c r="Q638" i="1"/>
  <c r="P638" i="1"/>
  <c r="T637" i="1"/>
  <c r="R637" i="1"/>
  <c r="Q637" i="1"/>
  <c r="P637" i="1"/>
  <c r="T636" i="1"/>
  <c r="R636" i="1"/>
  <c r="Q636" i="1"/>
  <c r="P636" i="1"/>
  <c r="T635" i="1"/>
  <c r="R635" i="1"/>
  <c r="Q635" i="1"/>
  <c r="P635" i="1"/>
  <c r="T634" i="1"/>
  <c r="R634" i="1"/>
  <c r="Q634" i="1"/>
  <c r="P634" i="1"/>
  <c r="T633" i="1"/>
  <c r="R633" i="1"/>
  <c r="Q633" i="1"/>
  <c r="P633" i="1"/>
  <c r="T631" i="1"/>
  <c r="R631" i="1"/>
  <c r="Q631" i="1"/>
  <c r="P631" i="1"/>
  <c r="T630" i="1"/>
  <c r="R630" i="1"/>
  <c r="Q630" i="1"/>
  <c r="P630" i="1"/>
  <c r="S188" i="1" l="1"/>
  <c r="S191" i="1"/>
  <c r="S639" i="1"/>
  <c r="S616" i="1"/>
  <c r="S617" i="1"/>
  <c r="S620" i="1"/>
  <c r="S119" i="1"/>
  <c r="S190" i="1"/>
  <c r="S189" i="1"/>
  <c r="S192" i="1"/>
  <c r="S118" i="1"/>
  <c r="S194" i="1"/>
  <c r="S619" i="1"/>
  <c r="S622" i="1"/>
  <c r="S621" i="1"/>
  <c r="S187" i="1"/>
  <c r="S631" i="1"/>
  <c r="S635" i="1"/>
  <c r="S623" i="1"/>
  <c r="S117" i="1"/>
  <c r="S120" i="1"/>
  <c r="S630" i="1"/>
  <c r="S634" i="1"/>
  <c r="S637" i="1"/>
  <c r="S618" i="1"/>
  <c r="S638" i="1"/>
  <c r="S633" i="1"/>
  <c r="S636" i="1"/>
  <c r="A51" i="5" l="1"/>
  <c r="A154" i="4" l="1"/>
  <c r="T555" i="1"/>
  <c r="R555" i="1"/>
  <c r="Q555" i="1"/>
  <c r="T554" i="1"/>
  <c r="R554" i="1"/>
  <c r="Q554" i="1"/>
  <c r="P554" i="1"/>
  <c r="T553" i="1"/>
  <c r="R553" i="1"/>
  <c r="Q553" i="1"/>
  <c r="P553" i="1"/>
  <c r="T552" i="1"/>
  <c r="R552" i="1"/>
  <c r="Q552" i="1"/>
  <c r="P552" i="1"/>
  <c r="T551" i="1"/>
  <c r="R551" i="1"/>
  <c r="Q551" i="1"/>
  <c r="P551" i="1"/>
  <c r="T550" i="1"/>
  <c r="R550" i="1"/>
  <c r="Q550" i="1"/>
  <c r="P550" i="1"/>
  <c r="T548" i="1"/>
  <c r="R548" i="1"/>
  <c r="Q548" i="1"/>
  <c r="P548" i="1"/>
  <c r="T547" i="1"/>
  <c r="R547" i="1"/>
  <c r="Q547" i="1"/>
  <c r="P547" i="1"/>
  <c r="T546" i="1"/>
  <c r="R546" i="1"/>
  <c r="Q546" i="1"/>
  <c r="P546" i="1"/>
  <c r="T545" i="1"/>
  <c r="R545" i="1"/>
  <c r="Q545" i="1"/>
  <c r="P545" i="1"/>
  <c r="R544" i="1"/>
  <c r="Q544" i="1"/>
  <c r="P544" i="1"/>
  <c r="T100" i="1"/>
  <c r="R100" i="1"/>
  <c r="Q100" i="1"/>
  <c r="T99" i="1"/>
  <c r="R99" i="1"/>
  <c r="Q99" i="1"/>
  <c r="P99" i="1"/>
  <c r="T98" i="1"/>
  <c r="R98" i="1"/>
  <c r="Q98" i="1"/>
  <c r="P98" i="1"/>
  <c r="T97" i="1"/>
  <c r="R97" i="1"/>
  <c r="Q97" i="1"/>
  <c r="P97" i="1"/>
  <c r="T96" i="1"/>
  <c r="R96" i="1"/>
  <c r="Q96" i="1"/>
  <c r="P96" i="1"/>
  <c r="T95" i="1"/>
  <c r="R95" i="1"/>
  <c r="Q95" i="1"/>
  <c r="P95" i="1"/>
  <c r="T94" i="1"/>
  <c r="R94" i="1"/>
  <c r="Q94" i="1"/>
  <c r="P94" i="1"/>
  <c r="T93" i="1"/>
  <c r="R93" i="1"/>
  <c r="Q93" i="1"/>
  <c r="P93" i="1"/>
  <c r="T91" i="1"/>
  <c r="R91" i="1"/>
  <c r="Q91" i="1"/>
  <c r="P91" i="1"/>
  <c r="R90" i="1"/>
  <c r="Q90" i="1"/>
  <c r="P90" i="1"/>
  <c r="U531" i="1"/>
  <c r="T529" i="1"/>
  <c r="R529" i="1"/>
  <c r="Q529" i="1"/>
  <c r="P529" i="1"/>
  <c r="T528" i="1"/>
  <c r="R528" i="1"/>
  <c r="Q528" i="1"/>
  <c r="P528" i="1"/>
  <c r="T527" i="1"/>
  <c r="R527" i="1"/>
  <c r="Q527" i="1"/>
  <c r="P527" i="1"/>
  <c r="T526" i="1"/>
  <c r="R526" i="1"/>
  <c r="Q526" i="1"/>
  <c r="P526" i="1"/>
  <c r="T525" i="1"/>
  <c r="R525" i="1"/>
  <c r="Q525" i="1"/>
  <c r="P525" i="1"/>
  <c r="T524" i="1"/>
  <c r="R524" i="1"/>
  <c r="Q524" i="1"/>
  <c r="P524" i="1"/>
  <c r="T522" i="1"/>
  <c r="R522" i="1"/>
  <c r="Q522" i="1"/>
  <c r="P522" i="1"/>
  <c r="T521" i="1"/>
  <c r="R521" i="1"/>
  <c r="Q521" i="1"/>
  <c r="P521" i="1"/>
  <c r="T520" i="1"/>
  <c r="R520" i="1"/>
  <c r="Q520" i="1"/>
  <c r="P520" i="1"/>
  <c r="T519" i="1"/>
  <c r="R519" i="1"/>
  <c r="Q519" i="1"/>
  <c r="P519" i="1"/>
  <c r="T518" i="1"/>
  <c r="R518" i="1"/>
  <c r="Q518" i="1"/>
  <c r="P518" i="1"/>
  <c r="P104" i="4"/>
  <c r="Q104" i="4"/>
  <c r="R104" i="4"/>
  <c r="T104" i="4"/>
  <c r="Q105" i="4"/>
  <c r="R105" i="4"/>
  <c r="T105" i="4"/>
  <c r="T91" i="4"/>
  <c r="P91" i="4"/>
  <c r="Q91" i="4"/>
  <c r="R91" i="4"/>
  <c r="P92" i="4"/>
  <c r="Q92" i="4"/>
  <c r="R92" i="4"/>
  <c r="S92" i="4" s="1"/>
  <c r="T92" i="4"/>
  <c r="P93" i="4"/>
  <c r="Q93" i="4"/>
  <c r="R93" i="4"/>
  <c r="T93" i="4"/>
  <c r="P94" i="4"/>
  <c r="Q94" i="4"/>
  <c r="R94" i="4"/>
  <c r="T94" i="4"/>
  <c r="P95" i="4"/>
  <c r="Q95" i="4"/>
  <c r="R95" i="4"/>
  <c r="T95" i="4"/>
  <c r="P96" i="4"/>
  <c r="Q96" i="4"/>
  <c r="R96" i="4"/>
  <c r="T96" i="4"/>
  <c r="P97" i="4"/>
  <c r="Q97" i="4"/>
  <c r="R97" i="4"/>
  <c r="T97" i="4"/>
  <c r="P99" i="4"/>
  <c r="Q99" i="4"/>
  <c r="R99" i="4"/>
  <c r="T99" i="4"/>
  <c r="P100" i="4"/>
  <c r="Q100" i="4"/>
  <c r="R100" i="4"/>
  <c r="T100" i="4"/>
  <c r="P101" i="4"/>
  <c r="Q101" i="4"/>
  <c r="R101" i="4"/>
  <c r="T101" i="4"/>
  <c r="P102" i="4"/>
  <c r="Q102" i="4"/>
  <c r="R102" i="4"/>
  <c r="T102" i="4"/>
  <c r="P103" i="4"/>
  <c r="Q103" i="4"/>
  <c r="R103" i="4"/>
  <c r="T103" i="4"/>
  <c r="P90" i="4"/>
  <c r="Q90" i="4"/>
  <c r="R90" i="4"/>
  <c r="U106" i="4"/>
  <c r="A50" i="5"/>
  <c r="T530" i="1"/>
  <c r="R530" i="1"/>
  <c r="Q530" i="1"/>
  <c r="T92" i="1"/>
  <c r="R92" i="1"/>
  <c r="Q92" i="1"/>
  <c r="P92" i="1"/>
  <c r="S96" i="4" l="1"/>
  <c r="S520" i="1"/>
  <c r="S524" i="1"/>
  <c r="S547" i="1"/>
  <c r="S551" i="1"/>
  <c r="S554" i="1"/>
  <c r="S97" i="4"/>
  <c r="S103" i="4"/>
  <c r="S101" i="4"/>
  <c r="S104" i="4"/>
  <c r="S95" i="4"/>
  <c r="S527" i="1"/>
  <c r="S544" i="1"/>
  <c r="S91" i="1"/>
  <c r="S95" i="1"/>
  <c r="S98" i="1"/>
  <c r="S530" i="1"/>
  <c r="S522" i="1"/>
  <c r="S526" i="1"/>
  <c r="S529" i="1"/>
  <c r="S99" i="1"/>
  <c r="R101" i="1"/>
  <c r="S555" i="1"/>
  <c r="T101" i="1"/>
  <c r="S545" i="1"/>
  <c r="S546" i="1"/>
  <c r="S550" i="1"/>
  <c r="S553" i="1"/>
  <c r="S519" i="1"/>
  <c r="S93" i="1"/>
  <c r="S96" i="1"/>
  <c r="S90" i="1"/>
  <c r="S518" i="1"/>
  <c r="S521" i="1"/>
  <c r="S525" i="1"/>
  <c r="S548" i="1"/>
  <c r="S552" i="1"/>
  <c r="S528" i="1"/>
  <c r="S94" i="1"/>
  <c r="S97" i="1"/>
  <c r="S100" i="1"/>
  <c r="S100" i="4"/>
  <c r="S94" i="4"/>
  <c r="S102" i="4"/>
  <c r="S93" i="4"/>
  <c r="S99" i="4"/>
  <c r="S90" i="4"/>
  <c r="S105" i="4"/>
  <c r="S91" i="4"/>
  <c r="S92" i="1"/>
  <c r="S101" i="1" l="1"/>
  <c r="U448" i="1"/>
  <c r="U512" i="1"/>
  <c r="T523" i="1"/>
  <c r="R523" i="1"/>
  <c r="Q523" i="1"/>
  <c r="P523" i="1"/>
  <c r="T517" i="1"/>
  <c r="R517" i="1"/>
  <c r="Q517" i="1"/>
  <c r="P517" i="1"/>
  <c r="T516" i="1"/>
  <c r="R516" i="1"/>
  <c r="Q516" i="1"/>
  <c r="P516" i="1"/>
  <c r="R515" i="1"/>
  <c r="Q515" i="1"/>
  <c r="P515" i="1"/>
  <c r="U556" i="1"/>
  <c r="T570" i="1"/>
  <c r="R570" i="1"/>
  <c r="Q570" i="1"/>
  <c r="T569" i="1"/>
  <c r="R569" i="1"/>
  <c r="Q569" i="1"/>
  <c r="P569" i="1"/>
  <c r="T567" i="1"/>
  <c r="R567" i="1"/>
  <c r="Q567" i="1"/>
  <c r="P567" i="1"/>
  <c r="T566" i="1"/>
  <c r="R566" i="1"/>
  <c r="Q566" i="1"/>
  <c r="P566" i="1"/>
  <c r="T565" i="1"/>
  <c r="R565" i="1"/>
  <c r="Q565" i="1"/>
  <c r="P565" i="1"/>
  <c r="T564" i="1"/>
  <c r="R564" i="1"/>
  <c r="Q564" i="1"/>
  <c r="P564" i="1"/>
  <c r="T563" i="1"/>
  <c r="R563" i="1"/>
  <c r="Q563" i="1"/>
  <c r="P563" i="1"/>
  <c r="T562" i="1"/>
  <c r="R562" i="1"/>
  <c r="Q562" i="1"/>
  <c r="P562" i="1"/>
  <c r="T561" i="1"/>
  <c r="R561" i="1"/>
  <c r="Q561" i="1"/>
  <c r="P561" i="1"/>
  <c r="T560" i="1"/>
  <c r="R560" i="1"/>
  <c r="Q560" i="1"/>
  <c r="P560" i="1"/>
  <c r="R559" i="1"/>
  <c r="Q559" i="1"/>
  <c r="P559" i="1"/>
  <c r="T496" i="1"/>
  <c r="R496" i="1"/>
  <c r="Q496" i="1"/>
  <c r="T495" i="1"/>
  <c r="R495" i="1"/>
  <c r="Q495" i="1"/>
  <c r="P495" i="1"/>
  <c r="T494" i="1"/>
  <c r="R494" i="1"/>
  <c r="Q494" i="1"/>
  <c r="P494" i="1"/>
  <c r="T493" i="1"/>
  <c r="R493" i="1"/>
  <c r="Q493" i="1"/>
  <c r="P493" i="1"/>
  <c r="T491" i="1"/>
  <c r="R491" i="1"/>
  <c r="Q491" i="1"/>
  <c r="P491" i="1"/>
  <c r="T490" i="1"/>
  <c r="R490" i="1"/>
  <c r="Q490" i="1"/>
  <c r="P490" i="1"/>
  <c r="T489" i="1"/>
  <c r="R489" i="1"/>
  <c r="Q489" i="1"/>
  <c r="P489" i="1"/>
  <c r="T488" i="1"/>
  <c r="R488" i="1"/>
  <c r="Q488" i="1"/>
  <c r="P488" i="1"/>
  <c r="T487" i="1"/>
  <c r="R487" i="1"/>
  <c r="Q487" i="1"/>
  <c r="P487" i="1"/>
  <c r="T486" i="1"/>
  <c r="R486" i="1"/>
  <c r="Q486" i="1"/>
  <c r="P486" i="1"/>
  <c r="T485" i="1"/>
  <c r="R485" i="1"/>
  <c r="Q485" i="1"/>
  <c r="P485" i="1"/>
  <c r="T484" i="1"/>
  <c r="R484" i="1"/>
  <c r="Q484" i="1"/>
  <c r="P484" i="1"/>
  <c r="T483" i="1"/>
  <c r="R483" i="1"/>
  <c r="Q483" i="1"/>
  <c r="P483" i="1"/>
  <c r="T482" i="1"/>
  <c r="R482" i="1"/>
  <c r="Q482" i="1"/>
  <c r="P482" i="1"/>
  <c r="T481" i="1"/>
  <c r="R481" i="1"/>
  <c r="Q481" i="1"/>
  <c r="P481" i="1"/>
  <c r="T480" i="1"/>
  <c r="R480" i="1"/>
  <c r="Q480" i="1"/>
  <c r="P480" i="1"/>
  <c r="R479" i="1"/>
  <c r="Q479" i="1"/>
  <c r="P479" i="1"/>
  <c r="T511" i="1"/>
  <c r="R511" i="1"/>
  <c r="Q511" i="1"/>
  <c r="P511" i="1"/>
  <c r="T510" i="1"/>
  <c r="R510" i="1"/>
  <c r="Q510" i="1"/>
  <c r="P510" i="1"/>
  <c r="T509" i="1"/>
  <c r="R509" i="1"/>
  <c r="Q509" i="1"/>
  <c r="P509" i="1"/>
  <c r="T508" i="1"/>
  <c r="R508" i="1"/>
  <c r="Q508" i="1"/>
  <c r="P508" i="1"/>
  <c r="T506" i="1"/>
  <c r="R506" i="1"/>
  <c r="Q506" i="1"/>
  <c r="P506" i="1"/>
  <c r="T505" i="1"/>
  <c r="R505" i="1"/>
  <c r="Q505" i="1"/>
  <c r="P505" i="1"/>
  <c r="T504" i="1"/>
  <c r="R504" i="1"/>
  <c r="Q504" i="1"/>
  <c r="P504" i="1"/>
  <c r="T503" i="1"/>
  <c r="R503" i="1"/>
  <c r="Q503" i="1"/>
  <c r="P503" i="1"/>
  <c r="U497" i="1"/>
  <c r="J556" i="1"/>
  <c r="A556" i="1"/>
  <c r="C556" i="1"/>
  <c r="S517" i="1" l="1"/>
  <c r="T531" i="1"/>
  <c r="S523" i="1"/>
  <c r="S515" i="1"/>
  <c r="Q531" i="1"/>
  <c r="R531" i="1"/>
  <c r="S484" i="1"/>
  <c r="S487" i="1"/>
  <c r="S490" i="1"/>
  <c r="S494" i="1"/>
  <c r="S562" i="1"/>
  <c r="S565" i="1"/>
  <c r="S569" i="1"/>
  <c r="S570" i="1"/>
  <c r="S559" i="1"/>
  <c r="S563" i="1"/>
  <c r="S566" i="1"/>
  <c r="S516" i="1"/>
  <c r="S564" i="1"/>
  <c r="S567" i="1"/>
  <c r="S560" i="1"/>
  <c r="S561" i="1"/>
  <c r="S504" i="1"/>
  <c r="S511" i="1"/>
  <c r="S479" i="1"/>
  <c r="S480" i="1"/>
  <c r="S489" i="1"/>
  <c r="S493" i="1"/>
  <c r="S481" i="1"/>
  <c r="S482" i="1"/>
  <c r="S485" i="1"/>
  <c r="S488" i="1"/>
  <c r="S491" i="1"/>
  <c r="S495" i="1"/>
  <c r="S505" i="1"/>
  <c r="S509" i="1"/>
  <c r="S483" i="1"/>
  <c r="S486" i="1"/>
  <c r="S508" i="1"/>
  <c r="S496" i="1"/>
  <c r="S506" i="1"/>
  <c r="S510" i="1"/>
  <c r="S503" i="1"/>
  <c r="S531" i="1" l="1"/>
  <c r="T75" i="1" l="1"/>
  <c r="R75" i="1"/>
  <c r="Q75" i="1"/>
  <c r="P75" i="1"/>
  <c r="T74" i="1"/>
  <c r="R74" i="1"/>
  <c r="Q74" i="1"/>
  <c r="P74" i="1"/>
  <c r="T73" i="1"/>
  <c r="R73" i="1"/>
  <c r="Q73" i="1"/>
  <c r="P73" i="1"/>
  <c r="T72" i="1"/>
  <c r="R72" i="1"/>
  <c r="Q72" i="1"/>
  <c r="P72" i="1"/>
  <c r="H74" i="1"/>
  <c r="E74" i="1"/>
  <c r="H324" i="1"/>
  <c r="E324" i="1"/>
  <c r="T464" i="1"/>
  <c r="R464" i="1"/>
  <c r="Q464" i="1"/>
  <c r="P464" i="1"/>
  <c r="T463" i="1"/>
  <c r="R463" i="1"/>
  <c r="Q463" i="1"/>
  <c r="P463" i="1"/>
  <c r="T462" i="1"/>
  <c r="R462" i="1"/>
  <c r="Q462" i="1"/>
  <c r="P462" i="1"/>
  <c r="T461" i="1"/>
  <c r="R461" i="1"/>
  <c r="Q461" i="1"/>
  <c r="P461" i="1"/>
  <c r="T459" i="1"/>
  <c r="R459" i="1"/>
  <c r="Q459" i="1"/>
  <c r="P459" i="1"/>
  <c r="T458" i="1"/>
  <c r="R458" i="1"/>
  <c r="Q458" i="1"/>
  <c r="P458" i="1"/>
  <c r="T457" i="1"/>
  <c r="R457" i="1"/>
  <c r="Q457" i="1"/>
  <c r="P457" i="1"/>
  <c r="T456" i="1"/>
  <c r="R456" i="1"/>
  <c r="Q456" i="1"/>
  <c r="P456" i="1"/>
  <c r="T455" i="1"/>
  <c r="R455" i="1"/>
  <c r="Q455" i="1"/>
  <c r="P455" i="1"/>
  <c r="T454" i="1"/>
  <c r="R454" i="1"/>
  <c r="Q454" i="1"/>
  <c r="P454" i="1"/>
  <c r="T453" i="1"/>
  <c r="R453" i="1"/>
  <c r="Q453" i="1"/>
  <c r="P453" i="1"/>
  <c r="T452" i="1"/>
  <c r="R452" i="1"/>
  <c r="Q452" i="1"/>
  <c r="P452" i="1"/>
  <c r="T451" i="1"/>
  <c r="R451" i="1"/>
  <c r="Q451" i="1"/>
  <c r="P451" i="1"/>
  <c r="H454" i="1"/>
  <c r="E454" i="1"/>
  <c r="T466" i="1"/>
  <c r="R466" i="1"/>
  <c r="Q466" i="1"/>
  <c r="T465" i="1"/>
  <c r="R465" i="1"/>
  <c r="Q465" i="1"/>
  <c r="P465" i="1"/>
  <c r="T460" i="1"/>
  <c r="R460" i="1"/>
  <c r="Q460" i="1"/>
  <c r="P460" i="1"/>
  <c r="H452" i="1"/>
  <c r="E452" i="1"/>
  <c r="U467" i="1"/>
  <c r="H479" i="1"/>
  <c r="E479" i="1"/>
  <c r="H466" i="1"/>
  <c r="E466" i="1"/>
  <c r="H527" i="1"/>
  <c r="E527" i="1"/>
  <c r="U387" i="1"/>
  <c r="T386" i="1"/>
  <c r="R386" i="1"/>
  <c r="Q386" i="1"/>
  <c r="T385" i="1"/>
  <c r="R385" i="1"/>
  <c r="Q385" i="1"/>
  <c r="P385" i="1"/>
  <c r="T384" i="1"/>
  <c r="R384" i="1"/>
  <c r="Q384" i="1"/>
  <c r="P384" i="1"/>
  <c r="T383" i="1"/>
  <c r="R383" i="1"/>
  <c r="Q383" i="1"/>
  <c r="P383" i="1"/>
  <c r="T381" i="1"/>
  <c r="R381" i="1"/>
  <c r="Q381" i="1"/>
  <c r="P381" i="1"/>
  <c r="T380" i="1"/>
  <c r="R380" i="1"/>
  <c r="Q380" i="1"/>
  <c r="P380" i="1"/>
  <c r="R379" i="1"/>
  <c r="Q379" i="1"/>
  <c r="P379" i="1"/>
  <c r="H386" i="1"/>
  <c r="E386" i="1"/>
  <c r="U420" i="1"/>
  <c r="T419" i="1"/>
  <c r="R419" i="1"/>
  <c r="Q419" i="1"/>
  <c r="T418" i="1"/>
  <c r="R418" i="1"/>
  <c r="Q418" i="1"/>
  <c r="P418" i="1"/>
  <c r="T417" i="1"/>
  <c r="R417" i="1"/>
  <c r="Q417" i="1"/>
  <c r="P417" i="1"/>
  <c r="T416" i="1"/>
  <c r="R416" i="1"/>
  <c r="Q416" i="1"/>
  <c r="P416" i="1"/>
  <c r="T415" i="1"/>
  <c r="R415" i="1"/>
  <c r="Q415" i="1"/>
  <c r="P415" i="1"/>
  <c r="T414" i="1"/>
  <c r="R414" i="1"/>
  <c r="Q414" i="1"/>
  <c r="P414" i="1"/>
  <c r="T413" i="1"/>
  <c r="R413" i="1"/>
  <c r="Q413" i="1"/>
  <c r="P413" i="1"/>
  <c r="T412" i="1"/>
  <c r="R412" i="1"/>
  <c r="Q412" i="1"/>
  <c r="P412" i="1"/>
  <c r="T411" i="1"/>
  <c r="R411" i="1"/>
  <c r="Q411" i="1"/>
  <c r="P411" i="1"/>
  <c r="T409" i="1"/>
  <c r="R409" i="1"/>
  <c r="Q409" i="1"/>
  <c r="P409" i="1"/>
  <c r="T408" i="1"/>
  <c r="R408" i="1"/>
  <c r="Q408" i="1"/>
  <c r="P408" i="1"/>
  <c r="T407" i="1"/>
  <c r="R407" i="1"/>
  <c r="Q407" i="1"/>
  <c r="P407" i="1"/>
  <c r="T406" i="1"/>
  <c r="R406" i="1"/>
  <c r="Q406" i="1"/>
  <c r="P406" i="1"/>
  <c r="T405" i="1"/>
  <c r="R405" i="1"/>
  <c r="Q405" i="1"/>
  <c r="P405" i="1"/>
  <c r="T404" i="1"/>
  <c r="R404" i="1"/>
  <c r="Q404" i="1"/>
  <c r="P404" i="1"/>
  <c r="T403" i="1"/>
  <c r="R403" i="1"/>
  <c r="Q403" i="1"/>
  <c r="P403" i="1"/>
  <c r="T402" i="1"/>
  <c r="R402" i="1"/>
  <c r="Q402" i="1"/>
  <c r="P402" i="1"/>
  <c r="T401" i="1"/>
  <c r="R401" i="1"/>
  <c r="Q401" i="1"/>
  <c r="P401" i="1"/>
  <c r="H416" i="1"/>
  <c r="E416" i="1"/>
  <c r="H419" i="1"/>
  <c r="E419" i="1"/>
  <c r="H530" i="1"/>
  <c r="E530" i="1"/>
  <c r="T434" i="1"/>
  <c r="R434" i="1"/>
  <c r="Q434" i="1"/>
  <c r="T433" i="1"/>
  <c r="R433" i="1"/>
  <c r="Q433" i="1"/>
  <c r="P433" i="1"/>
  <c r="T432" i="1"/>
  <c r="R432" i="1"/>
  <c r="Q432" i="1"/>
  <c r="P432" i="1"/>
  <c r="T431" i="1"/>
  <c r="R431" i="1"/>
  <c r="Q431" i="1"/>
  <c r="P431" i="1"/>
  <c r="T430" i="1"/>
  <c r="R430" i="1"/>
  <c r="Q430" i="1"/>
  <c r="P430" i="1"/>
  <c r="T428" i="1"/>
  <c r="R428" i="1"/>
  <c r="Q428" i="1"/>
  <c r="P428" i="1"/>
  <c r="T427" i="1"/>
  <c r="R427" i="1"/>
  <c r="Q427" i="1"/>
  <c r="P427" i="1"/>
  <c r="T426" i="1"/>
  <c r="R426" i="1"/>
  <c r="Q426" i="1"/>
  <c r="P426" i="1"/>
  <c r="T425" i="1"/>
  <c r="R425" i="1"/>
  <c r="Q425" i="1"/>
  <c r="P425" i="1"/>
  <c r="T424" i="1"/>
  <c r="R424" i="1"/>
  <c r="Q424" i="1"/>
  <c r="P424" i="1"/>
  <c r="R423" i="1"/>
  <c r="Q423" i="1"/>
  <c r="P423" i="1"/>
  <c r="U435" i="1"/>
  <c r="H423" i="1"/>
  <c r="E423" i="1"/>
  <c r="H496" i="1"/>
  <c r="E496" i="1"/>
  <c r="P382" i="1"/>
  <c r="H383" i="1"/>
  <c r="E383" i="1"/>
  <c r="T368" i="1"/>
  <c r="R368" i="1"/>
  <c r="Q368" i="1"/>
  <c r="P368" i="1"/>
  <c r="T367" i="1"/>
  <c r="R367" i="1"/>
  <c r="Q367" i="1"/>
  <c r="P367" i="1"/>
  <c r="T366" i="1"/>
  <c r="R366" i="1"/>
  <c r="Q366" i="1"/>
  <c r="P366" i="1"/>
  <c r="T365" i="1"/>
  <c r="R365" i="1"/>
  <c r="Q365" i="1"/>
  <c r="P365" i="1"/>
  <c r="T364" i="1"/>
  <c r="R364" i="1"/>
  <c r="Q364" i="1"/>
  <c r="P364" i="1"/>
  <c r="T363" i="1"/>
  <c r="R363" i="1"/>
  <c r="Q363" i="1"/>
  <c r="P363" i="1"/>
  <c r="H365" i="1"/>
  <c r="E365" i="1"/>
  <c r="T355" i="1"/>
  <c r="R355" i="1"/>
  <c r="Q355" i="1"/>
  <c r="P355" i="1"/>
  <c r="H353" i="1"/>
  <c r="E353" i="1"/>
  <c r="T345" i="1"/>
  <c r="R345" i="1"/>
  <c r="Q345" i="1"/>
  <c r="T344" i="1"/>
  <c r="R344" i="1"/>
  <c r="Q344" i="1"/>
  <c r="P344" i="1"/>
  <c r="T343" i="1"/>
  <c r="R343" i="1"/>
  <c r="Q343" i="1"/>
  <c r="P343" i="1"/>
  <c r="T342" i="1"/>
  <c r="R342" i="1"/>
  <c r="Q342" i="1"/>
  <c r="P342" i="1"/>
  <c r="T341" i="1"/>
  <c r="R341" i="1"/>
  <c r="Q341" i="1"/>
  <c r="P341" i="1"/>
  <c r="T340" i="1"/>
  <c r="R340" i="1"/>
  <c r="Q340" i="1"/>
  <c r="P340" i="1"/>
  <c r="T339" i="1"/>
  <c r="R339" i="1"/>
  <c r="Q339" i="1"/>
  <c r="P339" i="1"/>
  <c r="T338" i="1"/>
  <c r="R338" i="1"/>
  <c r="Q338" i="1"/>
  <c r="P338" i="1"/>
  <c r="T337" i="1"/>
  <c r="R337" i="1"/>
  <c r="Q337" i="1"/>
  <c r="P337" i="1"/>
  <c r="T336" i="1"/>
  <c r="R336" i="1"/>
  <c r="Q336" i="1"/>
  <c r="P336" i="1"/>
  <c r="T335" i="1"/>
  <c r="R335" i="1"/>
  <c r="Q335" i="1"/>
  <c r="P335" i="1"/>
  <c r="T334" i="1"/>
  <c r="R334" i="1"/>
  <c r="Q334" i="1"/>
  <c r="P334" i="1"/>
  <c r="T333" i="1"/>
  <c r="R333" i="1"/>
  <c r="Q333" i="1"/>
  <c r="P333" i="1"/>
  <c r="T332" i="1"/>
  <c r="R332" i="1"/>
  <c r="Q332" i="1"/>
  <c r="P332" i="1"/>
  <c r="R331" i="1"/>
  <c r="Q331" i="1"/>
  <c r="P331" i="1"/>
  <c r="H340" i="1"/>
  <c r="E340" i="1"/>
  <c r="H335" i="1"/>
  <c r="E335" i="1"/>
  <c r="H332" i="1"/>
  <c r="E332" i="1"/>
  <c r="T313" i="1"/>
  <c r="R313" i="1"/>
  <c r="Q313" i="1"/>
  <c r="P313" i="1"/>
  <c r="T312" i="1"/>
  <c r="R312" i="1"/>
  <c r="Q312" i="1"/>
  <c r="P312" i="1"/>
  <c r="T311" i="1"/>
  <c r="R311" i="1"/>
  <c r="Q311" i="1"/>
  <c r="P311" i="1"/>
  <c r="H313" i="1"/>
  <c r="E313" i="1"/>
  <c r="T289" i="1"/>
  <c r="R289" i="1"/>
  <c r="Q289" i="1"/>
  <c r="T288" i="1"/>
  <c r="R288" i="1"/>
  <c r="Q288" i="1"/>
  <c r="P288" i="1"/>
  <c r="T287" i="1"/>
  <c r="R287" i="1"/>
  <c r="Q287" i="1"/>
  <c r="P287" i="1"/>
  <c r="T286" i="1"/>
  <c r="R286" i="1"/>
  <c r="Q286" i="1"/>
  <c r="P286" i="1"/>
  <c r="T285" i="1"/>
  <c r="R285" i="1"/>
  <c r="Q285" i="1"/>
  <c r="P285" i="1"/>
  <c r="T284" i="1"/>
  <c r="R284" i="1"/>
  <c r="Q284" i="1"/>
  <c r="P284" i="1"/>
  <c r="T283" i="1"/>
  <c r="R283" i="1"/>
  <c r="Q283" i="1"/>
  <c r="P283" i="1"/>
  <c r="T282" i="1"/>
  <c r="R282" i="1"/>
  <c r="Q282" i="1"/>
  <c r="P282" i="1"/>
  <c r="T281" i="1"/>
  <c r="R281" i="1"/>
  <c r="Q281" i="1"/>
  <c r="P281" i="1"/>
  <c r="T280" i="1"/>
  <c r="R280" i="1"/>
  <c r="Q280" i="1"/>
  <c r="P280" i="1"/>
  <c r="T279" i="1"/>
  <c r="R279" i="1"/>
  <c r="Q279" i="1"/>
  <c r="P279" i="1"/>
  <c r="T278" i="1"/>
  <c r="R278" i="1"/>
  <c r="Q278" i="1"/>
  <c r="P278" i="1"/>
  <c r="T276" i="1"/>
  <c r="R276" i="1"/>
  <c r="Q276" i="1"/>
  <c r="P276" i="1"/>
  <c r="T275" i="1"/>
  <c r="R275" i="1"/>
  <c r="Q275" i="1"/>
  <c r="P275" i="1"/>
  <c r="T274" i="1"/>
  <c r="R274" i="1"/>
  <c r="Q274" i="1"/>
  <c r="P274" i="1"/>
  <c r="T273" i="1"/>
  <c r="R273" i="1"/>
  <c r="Q273" i="1"/>
  <c r="P273" i="1"/>
  <c r="T272" i="1"/>
  <c r="R272" i="1"/>
  <c r="Q272" i="1"/>
  <c r="P272" i="1"/>
  <c r="R271" i="1"/>
  <c r="Q271" i="1"/>
  <c r="P271" i="1"/>
  <c r="H286" i="1"/>
  <c r="E286" i="1"/>
  <c r="H284" i="1"/>
  <c r="E284" i="1"/>
  <c r="H272" i="1"/>
  <c r="E272" i="1"/>
  <c r="T254" i="1"/>
  <c r="R254" i="1"/>
  <c r="Q254" i="1"/>
  <c r="T253" i="1"/>
  <c r="R253" i="1"/>
  <c r="Q253" i="1"/>
  <c r="P253" i="1"/>
  <c r="T252" i="1"/>
  <c r="R252" i="1"/>
  <c r="Q252" i="1"/>
  <c r="P252" i="1"/>
  <c r="T251" i="1"/>
  <c r="R251" i="1"/>
  <c r="Q251" i="1"/>
  <c r="P251" i="1"/>
  <c r="T250" i="1"/>
  <c r="R250" i="1"/>
  <c r="Q250" i="1"/>
  <c r="P250" i="1"/>
  <c r="T249" i="1"/>
  <c r="R249" i="1"/>
  <c r="Q249" i="1"/>
  <c r="P249" i="1"/>
  <c r="T248" i="1"/>
  <c r="R248" i="1"/>
  <c r="Q248" i="1"/>
  <c r="P248" i="1"/>
  <c r="T247" i="1"/>
  <c r="R247" i="1"/>
  <c r="Q247" i="1"/>
  <c r="P247" i="1"/>
  <c r="T246" i="1"/>
  <c r="R246" i="1"/>
  <c r="Q246" i="1"/>
  <c r="P246" i="1"/>
  <c r="T245" i="1"/>
  <c r="R245" i="1"/>
  <c r="Q245" i="1"/>
  <c r="P245" i="1"/>
  <c r="T244" i="1"/>
  <c r="R244" i="1"/>
  <c r="Q244" i="1"/>
  <c r="P244" i="1"/>
  <c r="T243" i="1"/>
  <c r="R243" i="1"/>
  <c r="Q243" i="1"/>
  <c r="P243" i="1"/>
  <c r="T242" i="1"/>
  <c r="R242" i="1"/>
  <c r="Q242" i="1"/>
  <c r="P242" i="1"/>
  <c r="T241" i="1"/>
  <c r="R241" i="1"/>
  <c r="Q241" i="1"/>
  <c r="P241" i="1"/>
  <c r="T240" i="1"/>
  <c r="R240" i="1"/>
  <c r="Q240" i="1"/>
  <c r="P240" i="1"/>
  <c r="R239" i="1"/>
  <c r="Q239" i="1"/>
  <c r="P239" i="1"/>
  <c r="H250" i="1"/>
  <c r="E250" i="1"/>
  <c r="H246" i="1"/>
  <c r="E246" i="1"/>
  <c r="H243" i="1"/>
  <c r="E243" i="1"/>
  <c r="H240" i="1"/>
  <c r="E240" i="1"/>
  <c r="T235" i="1"/>
  <c r="R235" i="1"/>
  <c r="Q235" i="1"/>
  <c r="T234" i="1"/>
  <c r="R234" i="1"/>
  <c r="Q234" i="1"/>
  <c r="P234" i="1"/>
  <c r="T232" i="1"/>
  <c r="R232" i="1"/>
  <c r="Q232" i="1"/>
  <c r="P232" i="1"/>
  <c r="T231" i="1"/>
  <c r="R231" i="1"/>
  <c r="Q231" i="1"/>
  <c r="P231" i="1"/>
  <c r="T230" i="1"/>
  <c r="R230" i="1"/>
  <c r="Q230" i="1"/>
  <c r="P230" i="1"/>
  <c r="T229" i="1"/>
  <c r="R229" i="1"/>
  <c r="Q229" i="1"/>
  <c r="P229" i="1"/>
  <c r="T228" i="1"/>
  <c r="R228" i="1"/>
  <c r="Q228" i="1"/>
  <c r="P228" i="1"/>
  <c r="T227" i="1"/>
  <c r="R227" i="1"/>
  <c r="Q227" i="1"/>
  <c r="P227" i="1"/>
  <c r="T226" i="1"/>
  <c r="R226" i="1"/>
  <c r="Q226" i="1"/>
  <c r="P226" i="1"/>
  <c r="T225" i="1"/>
  <c r="R225" i="1"/>
  <c r="Q225" i="1"/>
  <c r="P225" i="1"/>
  <c r="T224" i="1"/>
  <c r="R224" i="1"/>
  <c r="Q224" i="1"/>
  <c r="P224" i="1"/>
  <c r="T223" i="1"/>
  <c r="R223" i="1"/>
  <c r="Q223" i="1"/>
  <c r="P223" i="1"/>
  <c r="T222" i="1"/>
  <c r="R222" i="1"/>
  <c r="Q222" i="1"/>
  <c r="P222" i="1"/>
  <c r="R221" i="1"/>
  <c r="Q221" i="1"/>
  <c r="P221" i="1"/>
  <c r="H230" i="1"/>
  <c r="E230" i="1"/>
  <c r="H223" i="1"/>
  <c r="E223" i="1"/>
  <c r="T125" i="1"/>
  <c r="R125" i="1"/>
  <c r="Q125" i="1"/>
  <c r="T123" i="1"/>
  <c r="R123" i="1"/>
  <c r="Q123" i="1"/>
  <c r="P123" i="1"/>
  <c r="T122" i="1"/>
  <c r="R122" i="1"/>
  <c r="Q122" i="1"/>
  <c r="P122" i="1"/>
  <c r="T121" i="1"/>
  <c r="R121" i="1"/>
  <c r="Q121" i="1"/>
  <c r="P121" i="1"/>
  <c r="R116" i="1"/>
  <c r="Q116" i="1"/>
  <c r="P116" i="1"/>
  <c r="H122" i="1"/>
  <c r="E122" i="1"/>
  <c r="T135" i="1"/>
  <c r="R135" i="1"/>
  <c r="Q135" i="1"/>
  <c r="T134" i="1"/>
  <c r="R134" i="1"/>
  <c r="Q134" i="1"/>
  <c r="P134" i="1"/>
  <c r="T132" i="1"/>
  <c r="R132" i="1"/>
  <c r="Q132" i="1"/>
  <c r="P132" i="1"/>
  <c r="T131" i="1"/>
  <c r="R131" i="1"/>
  <c r="Q131" i="1"/>
  <c r="P131" i="1"/>
  <c r="T130" i="1"/>
  <c r="R130" i="1"/>
  <c r="Q130" i="1"/>
  <c r="P130" i="1"/>
  <c r="R129" i="1"/>
  <c r="Q129" i="1"/>
  <c r="P129" i="1"/>
  <c r="H131" i="1"/>
  <c r="E131" i="1"/>
  <c r="H139" i="1"/>
  <c r="E139" i="1"/>
  <c r="S465" i="1" l="1"/>
  <c r="S74" i="1"/>
  <c r="S72" i="1"/>
  <c r="S75" i="1"/>
  <c r="S451" i="1"/>
  <c r="S457" i="1"/>
  <c r="S461" i="1"/>
  <c r="S464" i="1"/>
  <c r="S452" i="1"/>
  <c r="S455" i="1"/>
  <c r="S458" i="1"/>
  <c r="S73" i="1"/>
  <c r="S462" i="1"/>
  <c r="S380" i="1"/>
  <c r="S384" i="1"/>
  <c r="S453" i="1"/>
  <c r="S456" i="1"/>
  <c r="S459" i="1"/>
  <c r="S463" i="1"/>
  <c r="S454" i="1"/>
  <c r="S466" i="1"/>
  <c r="S385" i="1"/>
  <c r="S460" i="1"/>
  <c r="S383" i="1"/>
  <c r="S379" i="1"/>
  <c r="S419" i="1"/>
  <c r="S403" i="1"/>
  <c r="S406" i="1"/>
  <c r="S413" i="1"/>
  <c r="S416" i="1"/>
  <c r="S426" i="1"/>
  <c r="S430" i="1"/>
  <c r="S433" i="1"/>
  <c r="S401" i="1"/>
  <c r="S404" i="1"/>
  <c r="S407" i="1"/>
  <c r="S411" i="1"/>
  <c r="S417" i="1"/>
  <c r="S386" i="1"/>
  <c r="S402" i="1"/>
  <c r="S418" i="1"/>
  <c r="S381" i="1"/>
  <c r="S414" i="1"/>
  <c r="S409" i="1"/>
  <c r="S425" i="1"/>
  <c r="S428" i="1"/>
  <c r="S432" i="1"/>
  <c r="S405" i="1"/>
  <c r="S408" i="1"/>
  <c r="S412" i="1"/>
  <c r="S415" i="1"/>
  <c r="S241" i="1"/>
  <c r="S247" i="1"/>
  <c r="S250" i="1"/>
  <c r="S427" i="1"/>
  <c r="S431" i="1"/>
  <c r="S434" i="1"/>
  <c r="S424" i="1"/>
  <c r="S423" i="1"/>
  <c r="S364" i="1"/>
  <c r="S367" i="1"/>
  <c r="S365" i="1"/>
  <c r="S368" i="1"/>
  <c r="S332" i="1"/>
  <c r="S335" i="1"/>
  <c r="S338" i="1"/>
  <c r="S341" i="1"/>
  <c r="S344" i="1"/>
  <c r="S366" i="1"/>
  <c r="S221" i="1"/>
  <c r="S254" i="1"/>
  <c r="S122" i="1"/>
  <c r="S278" i="1"/>
  <c r="S281" i="1"/>
  <c r="S284" i="1"/>
  <c r="S287" i="1"/>
  <c r="S355" i="1"/>
  <c r="S311" i="1"/>
  <c r="S345" i="1"/>
  <c r="S363" i="1"/>
  <c r="S272" i="1"/>
  <c r="S275" i="1"/>
  <c r="S282" i="1"/>
  <c r="S285" i="1"/>
  <c r="S340" i="1"/>
  <c r="S343" i="1"/>
  <c r="S331" i="1"/>
  <c r="S333" i="1"/>
  <c r="S339" i="1"/>
  <c r="S342" i="1"/>
  <c r="S336" i="1"/>
  <c r="S312" i="1"/>
  <c r="S334" i="1"/>
  <c r="S337" i="1"/>
  <c r="S235" i="1"/>
  <c r="S239" i="1"/>
  <c r="S273" i="1"/>
  <c r="S280" i="1"/>
  <c r="S286" i="1"/>
  <c r="S313" i="1"/>
  <c r="S274" i="1"/>
  <c r="S279" i="1"/>
  <c r="S288" i="1"/>
  <c r="S276" i="1"/>
  <c r="S283" i="1"/>
  <c r="S289" i="1"/>
  <c r="S271" i="1"/>
  <c r="S224" i="1"/>
  <c r="S227" i="1"/>
  <c r="S230" i="1"/>
  <c r="S234" i="1"/>
  <c r="S245" i="1"/>
  <c r="S251" i="1"/>
  <c r="S125" i="1"/>
  <c r="S240" i="1"/>
  <c r="S243" i="1"/>
  <c r="S246" i="1"/>
  <c r="S249" i="1"/>
  <c r="S252" i="1"/>
  <c r="S244" i="1"/>
  <c r="S253" i="1"/>
  <c r="S222" i="1"/>
  <c r="S228" i="1"/>
  <c r="S231" i="1"/>
  <c r="S242" i="1"/>
  <c r="S248" i="1"/>
  <c r="S132" i="1"/>
  <c r="S130" i="1"/>
  <c r="S134" i="1"/>
  <c r="S121" i="1"/>
  <c r="S223" i="1"/>
  <c r="S226" i="1"/>
  <c r="S229" i="1"/>
  <c r="S232" i="1"/>
  <c r="S225" i="1"/>
  <c r="S129" i="1"/>
  <c r="S116" i="1"/>
  <c r="S123" i="1"/>
  <c r="S131" i="1"/>
  <c r="S135" i="1"/>
  <c r="A119" i="4" l="1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18" i="4"/>
  <c r="T98" i="4" l="1"/>
  <c r="T106" i="4" s="1"/>
  <c r="R98" i="4"/>
  <c r="R106" i="4" s="1"/>
  <c r="Q98" i="4"/>
  <c r="Q106" i="4" s="1"/>
  <c r="P98" i="4"/>
  <c r="U87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E90" i="4"/>
  <c r="V90" i="4" s="1"/>
  <c r="W90" i="4" s="1"/>
  <c r="T86" i="4"/>
  <c r="R86" i="4"/>
  <c r="Q86" i="4"/>
  <c r="T85" i="4"/>
  <c r="R85" i="4"/>
  <c r="Q85" i="4"/>
  <c r="P85" i="4"/>
  <c r="T84" i="4"/>
  <c r="R84" i="4"/>
  <c r="Q84" i="4"/>
  <c r="P84" i="4"/>
  <c r="T83" i="4"/>
  <c r="R83" i="4"/>
  <c r="Q83" i="4"/>
  <c r="P83" i="4"/>
  <c r="T82" i="4"/>
  <c r="R82" i="4"/>
  <c r="Q82" i="4"/>
  <c r="P82" i="4"/>
  <c r="T81" i="4"/>
  <c r="R81" i="4"/>
  <c r="Q81" i="4"/>
  <c r="P81" i="4"/>
  <c r="T80" i="4"/>
  <c r="R80" i="4"/>
  <c r="Q80" i="4"/>
  <c r="P80" i="4"/>
  <c r="T79" i="4"/>
  <c r="R79" i="4"/>
  <c r="Q79" i="4"/>
  <c r="P79" i="4"/>
  <c r="T78" i="4"/>
  <c r="R78" i="4"/>
  <c r="Q78" i="4"/>
  <c r="P78" i="4"/>
  <c r="T77" i="4"/>
  <c r="R77" i="4"/>
  <c r="Q77" i="4"/>
  <c r="P77" i="4"/>
  <c r="T76" i="4"/>
  <c r="R76" i="4"/>
  <c r="Q76" i="4"/>
  <c r="P76" i="4"/>
  <c r="T75" i="4"/>
  <c r="R75" i="4"/>
  <c r="Q75" i="4"/>
  <c r="P75" i="4"/>
  <c r="T74" i="4"/>
  <c r="R74" i="4"/>
  <c r="Q74" i="4"/>
  <c r="P74" i="4"/>
  <c r="R73" i="4"/>
  <c r="Q73" i="4"/>
  <c r="P73" i="4"/>
  <c r="E91" i="4"/>
  <c r="V91" i="4" s="1"/>
  <c r="W91" i="4" s="1"/>
  <c r="E86" i="4"/>
  <c r="V86" i="4" s="1"/>
  <c r="W86" i="4" s="1"/>
  <c r="E105" i="4"/>
  <c r="V105" i="4" s="1"/>
  <c r="W105" i="4" s="1"/>
  <c r="E103" i="4"/>
  <c r="V103" i="4" s="1"/>
  <c r="W103" i="4" s="1"/>
  <c r="E84" i="4"/>
  <c r="V84" i="4" s="1"/>
  <c r="W84" i="4" s="1"/>
  <c r="E101" i="4"/>
  <c r="V101" i="4" s="1"/>
  <c r="W101" i="4" s="1"/>
  <c r="E82" i="4"/>
  <c r="V82" i="4" s="1"/>
  <c r="W82" i="4" s="1"/>
  <c r="E80" i="4"/>
  <c r="V80" i="4" s="1"/>
  <c r="W80" i="4" s="1"/>
  <c r="E99" i="4"/>
  <c r="V99" i="4" s="1"/>
  <c r="W99" i="4" s="1"/>
  <c r="E78" i="4"/>
  <c r="V78" i="4" s="1"/>
  <c r="W78" i="4" s="1"/>
  <c r="E97" i="4"/>
  <c r="V97" i="4" s="1"/>
  <c r="W97" i="4" s="1"/>
  <c r="E95" i="4"/>
  <c r="V95" i="4" s="1"/>
  <c r="W95" i="4" s="1"/>
  <c r="E76" i="4"/>
  <c r="V76" i="4" s="1"/>
  <c r="W76" i="4" s="1"/>
  <c r="E93" i="4"/>
  <c r="V93" i="4" s="1"/>
  <c r="W93" i="4" s="1"/>
  <c r="E74" i="4"/>
  <c r="V74" i="4" s="1"/>
  <c r="W74" i="4" s="1"/>
  <c r="E85" i="4"/>
  <c r="V85" i="4" s="1"/>
  <c r="W85" i="4" s="1"/>
  <c r="E104" i="4"/>
  <c r="V104" i="4" s="1"/>
  <c r="W104" i="4" s="1"/>
  <c r="E102" i="4"/>
  <c r="V102" i="4" s="1"/>
  <c r="W102" i="4" s="1"/>
  <c r="E83" i="4"/>
  <c r="V83" i="4" s="1"/>
  <c r="W83" i="4" s="1"/>
  <c r="E100" i="4"/>
  <c r="V100" i="4" s="1"/>
  <c r="W100" i="4" s="1"/>
  <c r="E81" i="4"/>
  <c r="V81" i="4" s="1"/>
  <c r="W81" i="4" s="1"/>
  <c r="E79" i="4"/>
  <c r="V79" i="4" s="1"/>
  <c r="W79" i="4" s="1"/>
  <c r="E98" i="4"/>
  <c r="V98" i="4" s="1"/>
  <c r="W98" i="4" s="1"/>
  <c r="E77" i="4"/>
  <c r="V77" i="4" s="1"/>
  <c r="W77" i="4" s="1"/>
  <c r="E96" i="4"/>
  <c r="V96" i="4" s="1"/>
  <c r="W96" i="4" s="1"/>
  <c r="E94" i="4"/>
  <c r="V94" i="4" s="1"/>
  <c r="W94" i="4" s="1"/>
  <c r="E75" i="4"/>
  <c r="V75" i="4" s="1"/>
  <c r="W75" i="4" s="1"/>
  <c r="E92" i="4"/>
  <c r="V92" i="4" s="1"/>
  <c r="W92" i="4" s="1"/>
  <c r="E73" i="4"/>
  <c r="V73" i="4" s="1"/>
  <c r="W73" i="4" s="1"/>
  <c r="U115" i="4"/>
  <c r="T114" i="4"/>
  <c r="R114" i="4"/>
  <c r="Q114" i="4"/>
  <c r="H114" i="4"/>
  <c r="E114" i="4"/>
  <c r="V114" i="4" s="1"/>
  <c r="W114" i="4" s="1"/>
  <c r="T113" i="4"/>
  <c r="R113" i="4"/>
  <c r="Q113" i="4"/>
  <c r="P113" i="4"/>
  <c r="H113" i="4"/>
  <c r="E113" i="4"/>
  <c r="V113" i="4" s="1"/>
  <c r="W113" i="4" s="1"/>
  <c r="T112" i="4"/>
  <c r="R112" i="4"/>
  <c r="Q112" i="4"/>
  <c r="P112" i="4"/>
  <c r="H112" i="4"/>
  <c r="E112" i="4"/>
  <c r="V112" i="4" s="1"/>
  <c r="W112" i="4" s="1"/>
  <c r="T111" i="4"/>
  <c r="R111" i="4"/>
  <c r="Q111" i="4"/>
  <c r="P111" i="4"/>
  <c r="H111" i="4"/>
  <c r="E111" i="4"/>
  <c r="V111" i="4" s="1"/>
  <c r="W111" i="4" s="1"/>
  <c r="T110" i="4"/>
  <c r="R110" i="4"/>
  <c r="Q110" i="4"/>
  <c r="P110" i="4"/>
  <c r="H110" i="4"/>
  <c r="E110" i="4"/>
  <c r="V110" i="4" s="1"/>
  <c r="W110" i="4" s="1"/>
  <c r="R109" i="4"/>
  <c r="Q109" i="4"/>
  <c r="P109" i="4"/>
  <c r="H109" i="4"/>
  <c r="E109" i="4"/>
  <c r="V109" i="4" s="1"/>
  <c r="W109" i="4" s="1"/>
  <c r="U36" i="4"/>
  <c r="H35" i="4"/>
  <c r="E35" i="4"/>
  <c r="H34" i="4"/>
  <c r="H32" i="4"/>
  <c r="H31" i="4"/>
  <c r="H29" i="4"/>
  <c r="E29" i="4"/>
  <c r="H28" i="4"/>
  <c r="E28" i="4"/>
  <c r="U50" i="4"/>
  <c r="H49" i="4"/>
  <c r="E49" i="4"/>
  <c r="H48" i="4"/>
  <c r="H46" i="4"/>
  <c r="H45" i="4"/>
  <c r="H43" i="4"/>
  <c r="H42" i="4"/>
  <c r="H40" i="4"/>
  <c r="E40" i="4"/>
  <c r="H39" i="4"/>
  <c r="E39" i="4"/>
  <c r="T69" i="4"/>
  <c r="R69" i="4"/>
  <c r="Q69" i="4"/>
  <c r="T68" i="4"/>
  <c r="R68" i="4"/>
  <c r="Q68" i="4"/>
  <c r="P68" i="4"/>
  <c r="T67" i="4"/>
  <c r="R67" i="4"/>
  <c r="Q67" i="4"/>
  <c r="P67" i="4"/>
  <c r="T66" i="4"/>
  <c r="R66" i="4"/>
  <c r="Q66" i="4"/>
  <c r="P66" i="4"/>
  <c r="T65" i="4"/>
  <c r="R65" i="4"/>
  <c r="Q65" i="4"/>
  <c r="P65" i="4"/>
  <c r="T64" i="4"/>
  <c r="R64" i="4"/>
  <c r="Q64" i="4"/>
  <c r="P64" i="4"/>
  <c r="T63" i="4"/>
  <c r="R63" i="4"/>
  <c r="Q63" i="4"/>
  <c r="P63" i="4"/>
  <c r="R62" i="4"/>
  <c r="Q62" i="4"/>
  <c r="P62" i="4"/>
  <c r="H65" i="4"/>
  <c r="E65" i="4"/>
  <c r="H64" i="4"/>
  <c r="E64" i="4"/>
  <c r="U70" i="4"/>
  <c r="H69" i="4"/>
  <c r="E69" i="4"/>
  <c r="H68" i="4"/>
  <c r="E68" i="4"/>
  <c r="H67" i="4"/>
  <c r="E67" i="4"/>
  <c r="H66" i="4"/>
  <c r="E66" i="4"/>
  <c r="H63" i="4"/>
  <c r="E63" i="4"/>
  <c r="H62" i="4"/>
  <c r="E62" i="4"/>
  <c r="U59" i="4"/>
  <c r="T58" i="4"/>
  <c r="R58" i="4"/>
  <c r="Q58" i="4"/>
  <c r="H58" i="4"/>
  <c r="E58" i="4"/>
  <c r="T57" i="4"/>
  <c r="R57" i="4"/>
  <c r="Q57" i="4"/>
  <c r="P57" i="4"/>
  <c r="H57" i="4"/>
  <c r="E57" i="4"/>
  <c r="T56" i="4"/>
  <c r="R56" i="4"/>
  <c r="Q56" i="4"/>
  <c r="P56" i="4"/>
  <c r="H56" i="4"/>
  <c r="E56" i="4"/>
  <c r="T55" i="4"/>
  <c r="R55" i="4"/>
  <c r="Q55" i="4"/>
  <c r="P55" i="4"/>
  <c r="H55" i="4"/>
  <c r="E55" i="4"/>
  <c r="T54" i="4"/>
  <c r="R54" i="4"/>
  <c r="Q54" i="4"/>
  <c r="P54" i="4"/>
  <c r="H54" i="4"/>
  <c r="E54" i="4"/>
  <c r="R53" i="4"/>
  <c r="Q53" i="4"/>
  <c r="P53" i="4"/>
  <c r="H53" i="4"/>
  <c r="E53" i="4"/>
  <c r="U24" i="4"/>
  <c r="T23" i="4"/>
  <c r="R23" i="4"/>
  <c r="Q23" i="4"/>
  <c r="H23" i="4"/>
  <c r="E23" i="4"/>
  <c r="T22" i="4"/>
  <c r="R22" i="4"/>
  <c r="Q22" i="4"/>
  <c r="P22" i="4"/>
  <c r="H22" i="4"/>
  <c r="E22" i="4"/>
  <c r="T21" i="4"/>
  <c r="R21" i="4"/>
  <c r="Q21" i="4"/>
  <c r="P21" i="4"/>
  <c r="H21" i="4"/>
  <c r="E21" i="4"/>
  <c r="T20" i="4"/>
  <c r="R20" i="4"/>
  <c r="Q20" i="4"/>
  <c r="P20" i="4"/>
  <c r="H20" i="4"/>
  <c r="E20" i="4"/>
  <c r="R19" i="4"/>
  <c r="Q19" i="4"/>
  <c r="P19" i="4"/>
  <c r="H19" i="4"/>
  <c r="E19" i="4"/>
  <c r="U16" i="4"/>
  <c r="T15" i="4"/>
  <c r="R15" i="4"/>
  <c r="Q15" i="4"/>
  <c r="H15" i="4"/>
  <c r="E15" i="4"/>
  <c r="T14" i="4"/>
  <c r="R14" i="4"/>
  <c r="Q14" i="4"/>
  <c r="P14" i="4"/>
  <c r="H14" i="4"/>
  <c r="E14" i="4"/>
  <c r="T13" i="4"/>
  <c r="R13" i="4"/>
  <c r="Q13" i="4"/>
  <c r="P13" i="4"/>
  <c r="H13" i="4"/>
  <c r="E13" i="4"/>
  <c r="T12" i="4"/>
  <c r="R12" i="4"/>
  <c r="Q12" i="4"/>
  <c r="P12" i="4"/>
  <c r="H12" i="4"/>
  <c r="E12" i="4"/>
  <c r="R11" i="4"/>
  <c r="Q11" i="4"/>
  <c r="P11" i="4"/>
  <c r="H11" i="4"/>
  <c r="E11" i="4"/>
  <c r="U8" i="4"/>
  <c r="T7" i="4"/>
  <c r="R7" i="4"/>
  <c r="Q7" i="4"/>
  <c r="H7" i="4"/>
  <c r="E7" i="4"/>
  <c r="T6" i="4"/>
  <c r="R6" i="4"/>
  <c r="Q6" i="4"/>
  <c r="P6" i="4"/>
  <c r="H6" i="4"/>
  <c r="E6" i="4"/>
  <c r="T5" i="4"/>
  <c r="R5" i="4"/>
  <c r="Q5" i="4"/>
  <c r="P5" i="4"/>
  <c r="H5" i="4"/>
  <c r="E5" i="4"/>
  <c r="R4" i="4"/>
  <c r="Q4" i="4"/>
  <c r="P4" i="4"/>
  <c r="H4" i="4"/>
  <c r="E4" i="4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C50" i="4"/>
  <c r="J115" i="4"/>
  <c r="A16" i="4"/>
  <c r="J50" i="4"/>
  <c r="A24" i="4"/>
  <c r="A8" i="4"/>
  <c r="J59" i="4"/>
  <c r="C106" i="4"/>
  <c r="C16" i="4"/>
  <c r="J8" i="4"/>
  <c r="A115" i="4"/>
  <c r="A59" i="4"/>
  <c r="A87" i="4"/>
  <c r="A50" i="4"/>
  <c r="J16" i="4"/>
  <c r="J36" i="4"/>
  <c r="C36" i="4"/>
  <c r="J70" i="4"/>
  <c r="C24" i="4"/>
  <c r="C115" i="4"/>
  <c r="J87" i="4"/>
  <c r="J24" i="4"/>
  <c r="A70" i="4"/>
  <c r="C59" i="4"/>
  <c r="A36" i="4"/>
  <c r="A106" i="4"/>
  <c r="C70" i="4"/>
  <c r="C8" i="4"/>
  <c r="C87" i="4"/>
  <c r="J106" i="4"/>
  <c r="S75" i="4" l="1"/>
  <c r="S78" i="4"/>
  <c r="S81" i="4"/>
  <c r="S84" i="4"/>
  <c r="G51" i="5"/>
  <c r="W106" i="4"/>
  <c r="G50" i="5"/>
  <c r="S98" i="4"/>
  <c r="S106" i="4" s="1"/>
  <c r="V20" i="4"/>
  <c r="W20" i="4" s="1"/>
  <c r="V15" i="4"/>
  <c r="W15" i="4" s="1"/>
  <c r="V4" i="4"/>
  <c r="W4" i="4" s="1"/>
  <c r="V58" i="4"/>
  <c r="W58" i="4" s="1"/>
  <c r="V23" i="4"/>
  <c r="W23" i="4" s="1"/>
  <c r="W87" i="4"/>
  <c r="G42" i="5" s="1"/>
  <c r="V32" i="4"/>
  <c r="W32" i="4" s="1"/>
  <c r="V6" i="4"/>
  <c r="W6" i="4" s="1"/>
  <c r="V68" i="4"/>
  <c r="W68" i="4" s="1"/>
  <c r="V21" i="4"/>
  <c r="W21" i="4" s="1"/>
  <c r="V62" i="4"/>
  <c r="W62" i="4" s="1"/>
  <c r="V39" i="4"/>
  <c r="W39" i="4" s="1"/>
  <c r="V14" i="4"/>
  <c r="W14" i="4" s="1"/>
  <c r="V64" i="4"/>
  <c r="W64" i="4" s="1"/>
  <c r="V28" i="4"/>
  <c r="W28" i="4" s="1"/>
  <c r="V5" i="4"/>
  <c r="W5" i="4" s="1"/>
  <c r="V7" i="4"/>
  <c r="W7" i="4" s="1"/>
  <c r="V63" i="4"/>
  <c r="W63" i="4" s="1"/>
  <c r="V22" i="4"/>
  <c r="W22" i="4" s="1"/>
  <c r="V29" i="4"/>
  <c r="W29" i="4" s="1"/>
  <c r="V69" i="4"/>
  <c r="W69" i="4" s="1"/>
  <c r="V42" i="4"/>
  <c r="W42" i="4" s="1"/>
  <c r="V19" i="4"/>
  <c r="W19" i="4" s="1"/>
  <c r="V53" i="4"/>
  <c r="W53" i="4" s="1"/>
  <c r="V67" i="4"/>
  <c r="W67" i="4" s="1"/>
  <c r="V35" i="4"/>
  <c r="W35" i="4" s="1"/>
  <c r="V56" i="4"/>
  <c r="W56" i="4" s="1"/>
  <c r="V45" i="4"/>
  <c r="W45" i="4" s="1"/>
  <c r="V66" i="4"/>
  <c r="W66" i="4" s="1"/>
  <c r="V13" i="4"/>
  <c r="W13" i="4" s="1"/>
  <c r="V11" i="4"/>
  <c r="W11" i="4" s="1"/>
  <c r="V54" i="4"/>
  <c r="W54" i="4" s="1"/>
  <c r="V48" i="4"/>
  <c r="W48" i="4" s="1"/>
  <c r="V31" i="4"/>
  <c r="W31" i="4" s="1"/>
  <c r="V34" i="4"/>
  <c r="W34" i="4" s="1"/>
  <c r="V12" i="4"/>
  <c r="W12" i="4" s="1"/>
  <c r="V65" i="4"/>
  <c r="W65" i="4" s="1"/>
  <c r="V55" i="4"/>
  <c r="W55" i="4" s="1"/>
  <c r="V57" i="4"/>
  <c r="W57" i="4" s="1"/>
  <c r="V40" i="4"/>
  <c r="W40" i="4" s="1"/>
  <c r="V43" i="4"/>
  <c r="W43" i="4" s="1"/>
  <c r="V46" i="4"/>
  <c r="W46" i="4" s="1"/>
  <c r="V49" i="4"/>
  <c r="W49" i="4" s="1"/>
  <c r="G38" i="5"/>
  <c r="G26" i="5"/>
  <c r="G14" i="5"/>
  <c r="G35" i="5"/>
  <c r="G22" i="5"/>
  <c r="G33" i="5"/>
  <c r="G43" i="5"/>
  <c r="G17" i="5"/>
  <c r="G16" i="5"/>
  <c r="G15" i="5"/>
  <c r="G49" i="5"/>
  <c r="G37" i="5"/>
  <c r="G25" i="5"/>
  <c r="G13" i="5"/>
  <c r="G23" i="5"/>
  <c r="G45" i="5"/>
  <c r="G44" i="5"/>
  <c r="G31" i="5"/>
  <c r="G30" i="5"/>
  <c r="G41" i="5"/>
  <c r="G40" i="5"/>
  <c r="G27" i="5"/>
  <c r="G48" i="5"/>
  <c r="G24" i="5"/>
  <c r="G34" i="5"/>
  <c r="G10" i="5"/>
  <c r="G21" i="5"/>
  <c r="G9" i="5"/>
  <c r="G32" i="5"/>
  <c r="G8" i="5"/>
  <c r="G19" i="5"/>
  <c r="G28" i="5"/>
  <c r="G39" i="5"/>
  <c r="T87" i="4"/>
  <c r="Q87" i="4"/>
  <c r="R87" i="4"/>
  <c r="S74" i="4"/>
  <c r="S80" i="4"/>
  <c r="S83" i="4"/>
  <c r="S86" i="4"/>
  <c r="S85" i="4"/>
  <c r="S76" i="4"/>
  <c r="S77" i="4"/>
  <c r="S73" i="4"/>
  <c r="S79" i="4"/>
  <c r="S82" i="4"/>
  <c r="S113" i="4"/>
  <c r="S69" i="4"/>
  <c r="S6" i="4"/>
  <c r="S58" i="4"/>
  <c r="S111" i="4"/>
  <c r="R115" i="4"/>
  <c r="S110" i="4"/>
  <c r="T115" i="4"/>
  <c r="S112" i="4"/>
  <c r="S114" i="4"/>
  <c r="S15" i="4"/>
  <c r="S63" i="4"/>
  <c r="S66" i="4"/>
  <c r="S109" i="4"/>
  <c r="W115" i="4"/>
  <c r="G46" i="5" s="1"/>
  <c r="Q115" i="4"/>
  <c r="S67" i="4"/>
  <c r="S65" i="4"/>
  <c r="S68" i="4"/>
  <c r="S23" i="4"/>
  <c r="S62" i="4"/>
  <c r="Q36" i="4"/>
  <c r="R36" i="4"/>
  <c r="T36" i="4"/>
  <c r="S64" i="4"/>
  <c r="S12" i="4"/>
  <c r="S14" i="4"/>
  <c r="R50" i="4"/>
  <c r="T50" i="4"/>
  <c r="Q50" i="4"/>
  <c r="R70" i="4"/>
  <c r="T70" i="4"/>
  <c r="Q70" i="4"/>
  <c r="S56" i="4"/>
  <c r="T59" i="4"/>
  <c r="S57" i="4"/>
  <c r="S55" i="4"/>
  <c r="S53" i="4"/>
  <c r="S21" i="4"/>
  <c r="Q59" i="4"/>
  <c r="R59" i="4"/>
  <c r="S54" i="4"/>
  <c r="S22" i="4"/>
  <c r="S7" i="4"/>
  <c r="S5" i="4"/>
  <c r="R8" i="4"/>
  <c r="T8" i="4"/>
  <c r="Q24" i="4"/>
  <c r="R24" i="4"/>
  <c r="Q8" i="4"/>
  <c r="T24" i="4"/>
  <c r="T16" i="4"/>
  <c r="S20" i="4"/>
  <c r="Q16" i="4"/>
  <c r="S11" i="4"/>
  <c r="R16" i="4"/>
  <c r="S19" i="4"/>
  <c r="S13" i="4"/>
  <c r="S4" i="4"/>
  <c r="G36" i="5" l="1"/>
  <c r="G47" i="5"/>
  <c r="W59" i="4"/>
  <c r="G18" i="5" s="1"/>
  <c r="W50" i="4"/>
  <c r="G12" i="5" s="1"/>
  <c r="W8" i="4"/>
  <c r="G5" i="5" s="1"/>
  <c r="W36" i="4"/>
  <c r="G11" i="5" s="1"/>
  <c r="W16" i="4"/>
  <c r="G6" i="5" s="1"/>
  <c r="W24" i="4"/>
  <c r="G7" i="5" s="1"/>
  <c r="W70" i="4"/>
  <c r="S87" i="4"/>
  <c r="S115" i="4"/>
  <c r="S36" i="4"/>
  <c r="S50" i="4"/>
  <c r="S70" i="4"/>
  <c r="S59" i="4"/>
  <c r="S8" i="4"/>
  <c r="S16" i="4"/>
  <c r="S24" i="4"/>
  <c r="G29" i="5" l="1"/>
  <c r="G20" i="5"/>
  <c r="T112" i="1"/>
  <c r="R112" i="1"/>
  <c r="Q112" i="1"/>
  <c r="T111" i="1"/>
  <c r="R111" i="1"/>
  <c r="Q111" i="1"/>
  <c r="P111" i="1"/>
  <c r="T110" i="1"/>
  <c r="R110" i="1"/>
  <c r="Q110" i="1"/>
  <c r="P110" i="1"/>
  <c r="T109" i="1"/>
  <c r="R109" i="1"/>
  <c r="Q109" i="1"/>
  <c r="P109" i="1"/>
  <c r="T108" i="1"/>
  <c r="R108" i="1"/>
  <c r="Q108" i="1"/>
  <c r="P108" i="1"/>
  <c r="T107" i="1"/>
  <c r="R107" i="1"/>
  <c r="Q107" i="1"/>
  <c r="P107" i="1"/>
  <c r="T106" i="1"/>
  <c r="R106" i="1"/>
  <c r="Q106" i="1"/>
  <c r="P106" i="1"/>
  <c r="T105" i="1"/>
  <c r="R105" i="1"/>
  <c r="Q105" i="1"/>
  <c r="P105" i="1"/>
  <c r="R104" i="1"/>
  <c r="Q104" i="1"/>
  <c r="P104" i="1"/>
  <c r="T549" i="1"/>
  <c r="R549" i="1"/>
  <c r="Q549" i="1"/>
  <c r="P549" i="1"/>
  <c r="T396" i="1"/>
  <c r="R396" i="1"/>
  <c r="Q396" i="1"/>
  <c r="T395" i="1"/>
  <c r="R395" i="1"/>
  <c r="Q395" i="1"/>
  <c r="P395" i="1"/>
  <c r="T394" i="1"/>
  <c r="R394" i="1"/>
  <c r="Q394" i="1"/>
  <c r="P394" i="1"/>
  <c r="T393" i="1"/>
  <c r="R393" i="1"/>
  <c r="Q393" i="1"/>
  <c r="P393" i="1"/>
  <c r="T392" i="1"/>
  <c r="R392" i="1"/>
  <c r="Q392" i="1"/>
  <c r="P392" i="1"/>
  <c r="T391" i="1"/>
  <c r="R391" i="1"/>
  <c r="Q391" i="1"/>
  <c r="P391" i="1"/>
  <c r="R390" i="1"/>
  <c r="Q390" i="1"/>
  <c r="P390" i="1"/>
  <c r="U642" i="1"/>
  <c r="T641" i="1"/>
  <c r="R641" i="1"/>
  <c r="Q641" i="1"/>
  <c r="T640" i="1"/>
  <c r="R640" i="1"/>
  <c r="Q640" i="1"/>
  <c r="P640" i="1"/>
  <c r="T632" i="1"/>
  <c r="R632" i="1"/>
  <c r="Q632" i="1"/>
  <c r="P632" i="1"/>
  <c r="T629" i="1"/>
  <c r="R629" i="1"/>
  <c r="Q629" i="1"/>
  <c r="P629" i="1"/>
  <c r="R628" i="1"/>
  <c r="Q628" i="1"/>
  <c r="P628" i="1"/>
  <c r="U625" i="1"/>
  <c r="T624" i="1"/>
  <c r="R624" i="1"/>
  <c r="Q624" i="1"/>
  <c r="R615" i="1"/>
  <c r="Q615" i="1"/>
  <c r="P615" i="1"/>
  <c r="U612" i="1"/>
  <c r="T611" i="1"/>
  <c r="R611" i="1"/>
  <c r="Q611" i="1"/>
  <c r="T610" i="1"/>
  <c r="R610" i="1"/>
  <c r="Q610" i="1"/>
  <c r="P610" i="1"/>
  <c r="T609" i="1"/>
  <c r="R609" i="1"/>
  <c r="Q609" i="1"/>
  <c r="P609" i="1"/>
  <c r="T608" i="1"/>
  <c r="R608" i="1"/>
  <c r="Q608" i="1"/>
  <c r="P608" i="1"/>
  <c r="T607" i="1"/>
  <c r="R607" i="1"/>
  <c r="Q607" i="1"/>
  <c r="P607" i="1"/>
  <c r="T606" i="1"/>
  <c r="R606" i="1"/>
  <c r="Q606" i="1"/>
  <c r="P606" i="1"/>
  <c r="T605" i="1"/>
  <c r="R605" i="1"/>
  <c r="Q605" i="1"/>
  <c r="P605" i="1"/>
  <c r="T604" i="1"/>
  <c r="R604" i="1"/>
  <c r="Q604" i="1"/>
  <c r="P604" i="1"/>
  <c r="T603" i="1"/>
  <c r="R603" i="1"/>
  <c r="Q603" i="1"/>
  <c r="P603" i="1"/>
  <c r="T602" i="1"/>
  <c r="R602" i="1"/>
  <c r="Q602" i="1"/>
  <c r="P602" i="1"/>
  <c r="T601" i="1"/>
  <c r="R601" i="1"/>
  <c r="Q601" i="1"/>
  <c r="P601" i="1"/>
  <c r="T600" i="1"/>
  <c r="R600" i="1"/>
  <c r="Q600" i="1"/>
  <c r="P600" i="1"/>
  <c r="T599" i="1"/>
  <c r="R599" i="1"/>
  <c r="Q599" i="1"/>
  <c r="P599" i="1"/>
  <c r="R598" i="1"/>
  <c r="Q598" i="1"/>
  <c r="P598" i="1"/>
  <c r="U595" i="1"/>
  <c r="T594" i="1"/>
  <c r="R594" i="1"/>
  <c r="Q594" i="1"/>
  <c r="T593" i="1"/>
  <c r="R593" i="1"/>
  <c r="Q593" i="1"/>
  <c r="P593" i="1"/>
  <c r="T592" i="1"/>
  <c r="R592" i="1"/>
  <c r="Q592" i="1"/>
  <c r="P592" i="1"/>
  <c r="T591" i="1"/>
  <c r="R591" i="1"/>
  <c r="Q591" i="1"/>
  <c r="P591" i="1"/>
  <c r="T590" i="1"/>
  <c r="R590" i="1"/>
  <c r="Q590" i="1"/>
  <c r="P590" i="1"/>
  <c r="T589" i="1"/>
  <c r="R589" i="1"/>
  <c r="Q589" i="1"/>
  <c r="P589" i="1"/>
  <c r="T588" i="1"/>
  <c r="R588" i="1"/>
  <c r="Q588" i="1"/>
  <c r="P588" i="1"/>
  <c r="T587" i="1"/>
  <c r="R587" i="1"/>
  <c r="Q587" i="1"/>
  <c r="P587" i="1"/>
  <c r="T586" i="1"/>
  <c r="R586" i="1"/>
  <c r="Q586" i="1"/>
  <c r="P586" i="1"/>
  <c r="R585" i="1"/>
  <c r="Q585" i="1"/>
  <c r="P585" i="1"/>
  <c r="U582" i="1"/>
  <c r="T581" i="1"/>
  <c r="R581" i="1"/>
  <c r="Q581" i="1"/>
  <c r="T580" i="1"/>
  <c r="R580" i="1"/>
  <c r="Q580" i="1"/>
  <c r="P580" i="1"/>
  <c r="T579" i="1"/>
  <c r="R579" i="1"/>
  <c r="Q579" i="1"/>
  <c r="P579" i="1"/>
  <c r="T578" i="1"/>
  <c r="R578" i="1"/>
  <c r="Q578" i="1"/>
  <c r="P578" i="1"/>
  <c r="T577" i="1"/>
  <c r="R577" i="1"/>
  <c r="Q577" i="1"/>
  <c r="P577" i="1"/>
  <c r="T576" i="1"/>
  <c r="R576" i="1"/>
  <c r="Q576" i="1"/>
  <c r="P576" i="1"/>
  <c r="T575" i="1"/>
  <c r="R575" i="1"/>
  <c r="Q575" i="1"/>
  <c r="P575" i="1"/>
  <c r="R574" i="1"/>
  <c r="Q574" i="1"/>
  <c r="P574" i="1"/>
  <c r="U541" i="1"/>
  <c r="T540" i="1"/>
  <c r="R540" i="1"/>
  <c r="Q540" i="1"/>
  <c r="T539" i="1"/>
  <c r="R539" i="1"/>
  <c r="Q539" i="1"/>
  <c r="P539" i="1"/>
  <c r="T538" i="1"/>
  <c r="R538" i="1"/>
  <c r="Q538" i="1"/>
  <c r="P538" i="1"/>
  <c r="T537" i="1"/>
  <c r="R537" i="1"/>
  <c r="Q537" i="1"/>
  <c r="P537" i="1"/>
  <c r="T536" i="1"/>
  <c r="R536" i="1"/>
  <c r="Q536" i="1"/>
  <c r="P536" i="1"/>
  <c r="T535" i="1"/>
  <c r="R535" i="1"/>
  <c r="Q535" i="1"/>
  <c r="P535" i="1"/>
  <c r="R534" i="1"/>
  <c r="Q534" i="1"/>
  <c r="P534" i="1"/>
  <c r="U571" i="1"/>
  <c r="T568" i="1"/>
  <c r="R568" i="1"/>
  <c r="Q568" i="1"/>
  <c r="P568" i="1"/>
  <c r="T429" i="1"/>
  <c r="T435" i="1" s="1"/>
  <c r="R429" i="1"/>
  <c r="R435" i="1" s="1"/>
  <c r="Q429" i="1"/>
  <c r="Q435" i="1" s="1"/>
  <c r="P429" i="1"/>
  <c r="T475" i="1"/>
  <c r="R475" i="1"/>
  <c r="Q475" i="1"/>
  <c r="T474" i="1"/>
  <c r="R474" i="1"/>
  <c r="Q474" i="1"/>
  <c r="P474" i="1"/>
  <c r="T473" i="1"/>
  <c r="R473" i="1"/>
  <c r="Q473" i="1"/>
  <c r="P473" i="1"/>
  <c r="T472" i="1"/>
  <c r="R472" i="1"/>
  <c r="Q472" i="1"/>
  <c r="P472" i="1"/>
  <c r="T471" i="1"/>
  <c r="R471" i="1"/>
  <c r="Q471" i="1"/>
  <c r="P471" i="1"/>
  <c r="R470" i="1"/>
  <c r="Q470" i="1"/>
  <c r="P470" i="1"/>
  <c r="T492" i="1"/>
  <c r="T497" i="1" s="1"/>
  <c r="R492" i="1"/>
  <c r="R497" i="1" s="1"/>
  <c r="Q492" i="1"/>
  <c r="Q497" i="1" s="1"/>
  <c r="P492" i="1"/>
  <c r="T507" i="1"/>
  <c r="R507" i="1"/>
  <c r="Q507" i="1"/>
  <c r="P507" i="1"/>
  <c r="T502" i="1"/>
  <c r="R502" i="1"/>
  <c r="Q502" i="1"/>
  <c r="P502" i="1"/>
  <c r="T501" i="1"/>
  <c r="R501" i="1"/>
  <c r="Q501" i="1"/>
  <c r="P501" i="1"/>
  <c r="R500" i="1"/>
  <c r="Q500" i="1"/>
  <c r="P500" i="1"/>
  <c r="T467" i="1"/>
  <c r="R467" i="1"/>
  <c r="Q467" i="1"/>
  <c r="T410" i="1"/>
  <c r="T420" i="1" s="1"/>
  <c r="R410" i="1"/>
  <c r="Q410" i="1"/>
  <c r="P410" i="1"/>
  <c r="R400" i="1"/>
  <c r="Q400" i="1"/>
  <c r="P400" i="1"/>
  <c r="U397" i="1"/>
  <c r="T382" i="1"/>
  <c r="T387" i="1" s="1"/>
  <c r="R382" i="1"/>
  <c r="R387" i="1" s="1"/>
  <c r="Q382" i="1"/>
  <c r="Q387" i="1" s="1"/>
  <c r="U376" i="1"/>
  <c r="T375" i="1"/>
  <c r="R375" i="1"/>
  <c r="Q375" i="1"/>
  <c r="T374" i="1"/>
  <c r="R374" i="1"/>
  <c r="Q374" i="1"/>
  <c r="P374" i="1"/>
  <c r="T373" i="1"/>
  <c r="R373" i="1"/>
  <c r="Q373" i="1"/>
  <c r="P373" i="1"/>
  <c r="T372" i="1"/>
  <c r="R372" i="1"/>
  <c r="Q372" i="1"/>
  <c r="P372" i="1"/>
  <c r="T371" i="1"/>
  <c r="R371" i="1"/>
  <c r="Q371" i="1"/>
  <c r="P371" i="1"/>
  <c r="T370" i="1"/>
  <c r="R370" i="1"/>
  <c r="Q370" i="1"/>
  <c r="P370" i="1"/>
  <c r="T369" i="1"/>
  <c r="R369" i="1"/>
  <c r="Q369" i="1"/>
  <c r="P369" i="1"/>
  <c r="R362" i="1"/>
  <c r="Q362" i="1"/>
  <c r="P362" i="1"/>
  <c r="U359" i="1"/>
  <c r="U346" i="1"/>
  <c r="U328" i="1"/>
  <c r="T448" i="1"/>
  <c r="Q448" i="1"/>
  <c r="U315" i="1"/>
  <c r="T314" i="1"/>
  <c r="R314" i="1"/>
  <c r="Q314" i="1"/>
  <c r="T310" i="1"/>
  <c r="R310" i="1"/>
  <c r="Q310" i="1"/>
  <c r="P310" i="1"/>
  <c r="T309" i="1"/>
  <c r="R309" i="1"/>
  <c r="Q309" i="1"/>
  <c r="P309" i="1"/>
  <c r="T308" i="1"/>
  <c r="R308" i="1"/>
  <c r="Q308" i="1"/>
  <c r="P308" i="1"/>
  <c r="T307" i="1"/>
  <c r="R307" i="1"/>
  <c r="Q307" i="1"/>
  <c r="P307" i="1"/>
  <c r="T306" i="1"/>
  <c r="R306" i="1"/>
  <c r="Q306" i="1"/>
  <c r="P306" i="1"/>
  <c r="T305" i="1"/>
  <c r="R305" i="1"/>
  <c r="Q305" i="1"/>
  <c r="P305" i="1"/>
  <c r="T304" i="1"/>
  <c r="R304" i="1"/>
  <c r="Q304" i="1"/>
  <c r="P304" i="1"/>
  <c r="T303" i="1"/>
  <c r="R303" i="1"/>
  <c r="Q303" i="1"/>
  <c r="P303" i="1"/>
  <c r="R302" i="1"/>
  <c r="Q302" i="1"/>
  <c r="P302" i="1"/>
  <c r="U299" i="1"/>
  <c r="T298" i="1"/>
  <c r="R298" i="1"/>
  <c r="Q298" i="1"/>
  <c r="T297" i="1"/>
  <c r="R297" i="1"/>
  <c r="Q297" i="1"/>
  <c r="P297" i="1"/>
  <c r="T296" i="1"/>
  <c r="R296" i="1"/>
  <c r="Q296" i="1"/>
  <c r="P296" i="1"/>
  <c r="T295" i="1"/>
  <c r="R295" i="1"/>
  <c r="Q295" i="1"/>
  <c r="P295" i="1"/>
  <c r="T294" i="1"/>
  <c r="R294" i="1"/>
  <c r="Q294" i="1"/>
  <c r="P294" i="1"/>
  <c r="R293" i="1"/>
  <c r="Q293" i="1"/>
  <c r="P293" i="1"/>
  <c r="U290" i="1"/>
  <c r="T277" i="1"/>
  <c r="R277" i="1"/>
  <c r="Q277" i="1"/>
  <c r="P277" i="1"/>
  <c r="U268" i="1"/>
  <c r="T267" i="1"/>
  <c r="R267" i="1"/>
  <c r="Q267" i="1"/>
  <c r="T266" i="1"/>
  <c r="R266" i="1"/>
  <c r="Q266" i="1"/>
  <c r="P266" i="1"/>
  <c r="T265" i="1"/>
  <c r="R265" i="1"/>
  <c r="Q265" i="1"/>
  <c r="P265" i="1"/>
  <c r="T264" i="1"/>
  <c r="R264" i="1"/>
  <c r="Q264" i="1"/>
  <c r="P264" i="1"/>
  <c r="T263" i="1"/>
  <c r="R263" i="1"/>
  <c r="Q263" i="1"/>
  <c r="P263" i="1"/>
  <c r="T262" i="1"/>
  <c r="R262" i="1"/>
  <c r="Q262" i="1"/>
  <c r="P262" i="1"/>
  <c r="T261" i="1"/>
  <c r="R261" i="1"/>
  <c r="Q261" i="1"/>
  <c r="P261" i="1"/>
  <c r="T260" i="1"/>
  <c r="R260" i="1"/>
  <c r="Q260" i="1"/>
  <c r="P260" i="1"/>
  <c r="T259" i="1"/>
  <c r="R259" i="1"/>
  <c r="Q259" i="1"/>
  <c r="P259" i="1"/>
  <c r="R258" i="1"/>
  <c r="Q258" i="1"/>
  <c r="P258" i="1"/>
  <c r="U255" i="1"/>
  <c r="U236" i="1"/>
  <c r="T233" i="1"/>
  <c r="R233" i="1"/>
  <c r="Q233" i="1"/>
  <c r="P233" i="1"/>
  <c r="U218" i="1"/>
  <c r="Q217" i="1"/>
  <c r="P216" i="1"/>
  <c r="P215" i="1"/>
  <c r="P214" i="1"/>
  <c r="P213" i="1"/>
  <c r="P212" i="1"/>
  <c r="P211" i="1"/>
  <c r="P210" i="1"/>
  <c r="P209" i="1"/>
  <c r="T217" i="1"/>
  <c r="R217" i="1"/>
  <c r="T216" i="1"/>
  <c r="R216" i="1"/>
  <c r="Q216" i="1"/>
  <c r="T215" i="1"/>
  <c r="R215" i="1"/>
  <c r="Q215" i="1"/>
  <c r="T214" i="1"/>
  <c r="R214" i="1"/>
  <c r="Q214" i="1"/>
  <c r="T213" i="1"/>
  <c r="R213" i="1"/>
  <c r="Q213" i="1"/>
  <c r="T212" i="1"/>
  <c r="R212" i="1"/>
  <c r="Q212" i="1"/>
  <c r="T211" i="1"/>
  <c r="R211" i="1"/>
  <c r="Q211" i="1"/>
  <c r="T210" i="1"/>
  <c r="R210" i="1"/>
  <c r="Q210" i="1"/>
  <c r="T209" i="1"/>
  <c r="R209" i="1"/>
  <c r="Q209" i="1"/>
  <c r="R208" i="1"/>
  <c r="Q208" i="1"/>
  <c r="U205" i="1"/>
  <c r="T204" i="1"/>
  <c r="R204" i="1"/>
  <c r="Q204" i="1"/>
  <c r="T203" i="1"/>
  <c r="R203" i="1"/>
  <c r="Q203" i="1"/>
  <c r="P203" i="1"/>
  <c r="T202" i="1"/>
  <c r="R202" i="1"/>
  <c r="Q202" i="1"/>
  <c r="P202" i="1"/>
  <c r="T201" i="1"/>
  <c r="R201" i="1"/>
  <c r="Q201" i="1"/>
  <c r="P201" i="1"/>
  <c r="T200" i="1"/>
  <c r="R200" i="1"/>
  <c r="Q200" i="1"/>
  <c r="P200" i="1"/>
  <c r="T199" i="1"/>
  <c r="R199" i="1"/>
  <c r="Q199" i="1"/>
  <c r="P199" i="1"/>
  <c r="R198" i="1"/>
  <c r="Q198" i="1"/>
  <c r="P198" i="1"/>
  <c r="T193" i="1"/>
  <c r="R193" i="1"/>
  <c r="Q193" i="1"/>
  <c r="P193" i="1"/>
  <c r="U184" i="1"/>
  <c r="P182" i="1"/>
  <c r="P181" i="1"/>
  <c r="P180" i="1"/>
  <c r="P174" i="1"/>
  <c r="T183" i="1"/>
  <c r="R183" i="1"/>
  <c r="Q183" i="1"/>
  <c r="T182" i="1"/>
  <c r="R182" i="1"/>
  <c r="Q182" i="1"/>
  <c r="T181" i="1"/>
  <c r="R181" i="1"/>
  <c r="Q181" i="1"/>
  <c r="T180" i="1"/>
  <c r="R180" i="1"/>
  <c r="Q180" i="1"/>
  <c r="T174" i="1"/>
  <c r="R174" i="1"/>
  <c r="Q174" i="1"/>
  <c r="T166" i="1"/>
  <c r="T171" i="1" s="1"/>
  <c r="R166" i="1"/>
  <c r="R171" i="1" s="1"/>
  <c r="Q166" i="1"/>
  <c r="Q171" i="1" s="1"/>
  <c r="P166" i="1"/>
  <c r="T144" i="1"/>
  <c r="T147" i="1" s="1"/>
  <c r="R144" i="1"/>
  <c r="R147" i="1" s="1"/>
  <c r="Q144" i="1"/>
  <c r="Q147" i="1" s="1"/>
  <c r="P144" i="1"/>
  <c r="T133" i="1"/>
  <c r="R133" i="1"/>
  <c r="Q133" i="1"/>
  <c r="P133" i="1"/>
  <c r="U126" i="1"/>
  <c r="T124" i="1"/>
  <c r="T126" i="1" s="1"/>
  <c r="R124" i="1"/>
  <c r="R126" i="1" s="1"/>
  <c r="Q124" i="1"/>
  <c r="P124" i="1"/>
  <c r="U113" i="1"/>
  <c r="U101" i="1"/>
  <c r="U87" i="1"/>
  <c r="U77" i="1"/>
  <c r="T86" i="1"/>
  <c r="R86" i="1"/>
  <c r="Q86" i="1"/>
  <c r="T85" i="1"/>
  <c r="R85" i="1"/>
  <c r="Q85" i="1"/>
  <c r="P85" i="1"/>
  <c r="T84" i="1"/>
  <c r="R84" i="1"/>
  <c r="Q84" i="1"/>
  <c r="P84" i="1"/>
  <c r="T83" i="1"/>
  <c r="R83" i="1"/>
  <c r="Q83" i="1"/>
  <c r="P83" i="1"/>
  <c r="T82" i="1"/>
  <c r="R82" i="1"/>
  <c r="Q82" i="1"/>
  <c r="P82" i="1"/>
  <c r="T81" i="1"/>
  <c r="R81" i="1"/>
  <c r="Q81" i="1"/>
  <c r="P81" i="1"/>
  <c r="R80" i="1"/>
  <c r="Q80" i="1"/>
  <c r="P80" i="1"/>
  <c r="T76" i="1"/>
  <c r="R76" i="1"/>
  <c r="Q76" i="1"/>
  <c r="T71" i="1"/>
  <c r="R71" i="1"/>
  <c r="Q71" i="1"/>
  <c r="P71" i="1"/>
  <c r="T70" i="1"/>
  <c r="R70" i="1"/>
  <c r="Q70" i="1"/>
  <c r="P70" i="1"/>
  <c r="T69" i="1"/>
  <c r="R69" i="1"/>
  <c r="Q69" i="1"/>
  <c r="P69" i="1"/>
  <c r="T68" i="1"/>
  <c r="R68" i="1"/>
  <c r="Q68" i="1"/>
  <c r="P68" i="1"/>
  <c r="T67" i="1"/>
  <c r="R67" i="1"/>
  <c r="Q67" i="1"/>
  <c r="P67" i="1"/>
  <c r="R66" i="1"/>
  <c r="Q66" i="1"/>
  <c r="P66" i="1"/>
  <c r="U63" i="1"/>
  <c r="T62" i="1"/>
  <c r="R62" i="1"/>
  <c r="Q62" i="1"/>
  <c r="T61" i="1"/>
  <c r="R61" i="1"/>
  <c r="Q61" i="1"/>
  <c r="P61" i="1"/>
  <c r="T60" i="1"/>
  <c r="R60" i="1"/>
  <c r="Q60" i="1"/>
  <c r="P60" i="1"/>
  <c r="T59" i="1"/>
  <c r="R59" i="1"/>
  <c r="Q59" i="1"/>
  <c r="P59" i="1"/>
  <c r="T58" i="1"/>
  <c r="R58" i="1"/>
  <c r="Q58" i="1"/>
  <c r="P58" i="1"/>
  <c r="T57" i="1"/>
  <c r="R57" i="1"/>
  <c r="Q57" i="1"/>
  <c r="P57" i="1"/>
  <c r="T56" i="1"/>
  <c r="R56" i="1"/>
  <c r="Q56" i="1"/>
  <c r="P56" i="1"/>
  <c r="T55" i="1"/>
  <c r="R55" i="1"/>
  <c r="Q55" i="1"/>
  <c r="P55" i="1"/>
  <c r="T54" i="1"/>
  <c r="R54" i="1"/>
  <c r="Q54" i="1"/>
  <c r="P54" i="1"/>
  <c r="T53" i="1"/>
  <c r="R53" i="1"/>
  <c r="Q53" i="1"/>
  <c r="P53" i="1"/>
  <c r="T52" i="1"/>
  <c r="R52" i="1"/>
  <c r="Q52" i="1"/>
  <c r="P52" i="1"/>
  <c r="T51" i="1"/>
  <c r="R51" i="1"/>
  <c r="Q51" i="1"/>
  <c r="P51" i="1"/>
  <c r="T50" i="1"/>
  <c r="R50" i="1"/>
  <c r="Q50" i="1"/>
  <c r="P50" i="1"/>
  <c r="T49" i="1"/>
  <c r="R49" i="1"/>
  <c r="Q49" i="1"/>
  <c r="P49" i="1"/>
  <c r="T48" i="1"/>
  <c r="R48" i="1"/>
  <c r="Q48" i="1"/>
  <c r="P48" i="1"/>
  <c r="T47" i="1"/>
  <c r="R47" i="1"/>
  <c r="Q47" i="1"/>
  <c r="P47" i="1"/>
  <c r="T46" i="1"/>
  <c r="R46" i="1"/>
  <c r="Q46" i="1"/>
  <c r="P46" i="1"/>
  <c r="T45" i="1"/>
  <c r="R45" i="1"/>
  <c r="Q45" i="1"/>
  <c r="P45" i="1"/>
  <c r="R44" i="1"/>
  <c r="Q44" i="1"/>
  <c r="P44" i="1"/>
  <c r="U476" i="1"/>
  <c r="U195" i="1"/>
  <c r="U136" i="1"/>
  <c r="H46" i="1"/>
  <c r="E46" i="1"/>
  <c r="H45" i="1"/>
  <c r="E45" i="1"/>
  <c r="H44" i="1"/>
  <c r="E44" i="1"/>
  <c r="H561" i="1"/>
  <c r="E561" i="1"/>
  <c r="H560" i="1"/>
  <c r="E560" i="1"/>
  <c r="H575" i="1"/>
  <c r="E575" i="1"/>
  <c r="H580" i="1"/>
  <c r="E580" i="1"/>
  <c r="H540" i="1"/>
  <c r="E540" i="1"/>
  <c r="H485" i="1"/>
  <c r="E485" i="1"/>
  <c r="H392" i="1"/>
  <c r="E392" i="1"/>
  <c r="H447" i="1"/>
  <c r="E447" i="1"/>
  <c r="H565" i="1"/>
  <c r="E565" i="1"/>
  <c r="H524" i="1"/>
  <c r="E524" i="1"/>
  <c r="H518" i="1"/>
  <c r="E518" i="1"/>
  <c r="H566" i="1"/>
  <c r="E566" i="1"/>
  <c r="H525" i="1"/>
  <c r="E525" i="1"/>
  <c r="H519" i="1"/>
  <c r="E519" i="1"/>
  <c r="H97" i="1"/>
  <c r="E97" i="1"/>
  <c r="H526" i="1"/>
  <c r="E526" i="1"/>
  <c r="H522" i="1"/>
  <c r="E522" i="1"/>
  <c r="H93" i="1"/>
  <c r="E93" i="1"/>
  <c r="H471" i="1"/>
  <c r="E471" i="1"/>
  <c r="H559" i="1"/>
  <c r="E559" i="1"/>
  <c r="H446" i="1"/>
  <c r="E446" i="1"/>
  <c r="H96" i="1"/>
  <c r="E96" i="1"/>
  <c r="H523" i="1"/>
  <c r="E523" i="1"/>
  <c r="H521" i="1"/>
  <c r="E521" i="1"/>
  <c r="H92" i="1"/>
  <c r="E92" i="1"/>
  <c r="H470" i="1"/>
  <c r="E470" i="1"/>
  <c r="H569" i="1"/>
  <c r="E569" i="1"/>
  <c r="H567" i="1"/>
  <c r="E567" i="1"/>
  <c r="H563" i="1"/>
  <c r="E563" i="1"/>
  <c r="H368" i="1"/>
  <c r="E368" i="1"/>
  <c r="H520" i="1"/>
  <c r="E520" i="1"/>
  <c r="H516" i="1"/>
  <c r="E516" i="1"/>
  <c r="H480" i="1"/>
  <c r="E480" i="1"/>
  <c r="H570" i="1"/>
  <c r="E570" i="1"/>
  <c r="H568" i="1"/>
  <c r="E568" i="1"/>
  <c r="H564" i="1"/>
  <c r="E564" i="1"/>
  <c r="H562" i="1"/>
  <c r="E562" i="1"/>
  <c r="H367" i="1"/>
  <c r="E367" i="1"/>
  <c r="H517" i="1"/>
  <c r="E517" i="1"/>
  <c r="H515" i="1"/>
  <c r="E515" i="1"/>
  <c r="H488" i="1"/>
  <c r="E488" i="1"/>
  <c r="H395" i="1"/>
  <c r="E395" i="1"/>
  <c r="H429" i="1"/>
  <c r="E429" i="1"/>
  <c r="H393" i="1"/>
  <c r="E393" i="1"/>
  <c r="H260" i="1"/>
  <c r="E260" i="1"/>
  <c r="H427" i="1"/>
  <c r="E427" i="1"/>
  <c r="H390" i="1"/>
  <c r="E390" i="1"/>
  <c r="H434" i="1"/>
  <c r="E434" i="1"/>
  <c r="H396" i="1"/>
  <c r="E396" i="1"/>
  <c r="H511" i="1"/>
  <c r="E511" i="1"/>
  <c r="H394" i="1"/>
  <c r="E394" i="1"/>
  <c r="H428" i="1"/>
  <c r="E428" i="1"/>
  <c r="H259" i="1"/>
  <c r="E259" i="1"/>
  <c r="H391" i="1"/>
  <c r="E391" i="1"/>
  <c r="H529" i="1"/>
  <c r="E529" i="1"/>
  <c r="H415" i="1"/>
  <c r="E415" i="1"/>
  <c r="H413" i="1"/>
  <c r="E413" i="1"/>
  <c r="H411" i="1"/>
  <c r="E411" i="1"/>
  <c r="H409" i="1"/>
  <c r="E409" i="1"/>
  <c r="H407" i="1"/>
  <c r="E407" i="1"/>
  <c r="H405" i="1"/>
  <c r="E405" i="1"/>
  <c r="H403" i="1"/>
  <c r="E403" i="1"/>
  <c r="H401" i="1"/>
  <c r="E401" i="1"/>
  <c r="H528" i="1"/>
  <c r="E528" i="1"/>
  <c r="H414" i="1"/>
  <c r="E414" i="1"/>
  <c r="H412" i="1"/>
  <c r="E412" i="1"/>
  <c r="H410" i="1"/>
  <c r="E410" i="1"/>
  <c r="H408" i="1"/>
  <c r="E408" i="1"/>
  <c r="H406" i="1"/>
  <c r="E406" i="1"/>
  <c r="H404" i="1"/>
  <c r="E404" i="1"/>
  <c r="H402" i="1"/>
  <c r="E402" i="1"/>
  <c r="H400" i="1"/>
  <c r="E400" i="1"/>
  <c r="H61" i="1"/>
  <c r="E61" i="1"/>
  <c r="H254" i="1"/>
  <c r="E254" i="1"/>
  <c r="H216" i="1"/>
  <c r="E216" i="1"/>
  <c r="H298" i="1"/>
  <c r="E298" i="1"/>
  <c r="H229" i="1"/>
  <c r="E229" i="1"/>
  <c r="H307" i="1"/>
  <c r="E307" i="1"/>
  <c r="H296" i="1"/>
  <c r="E296" i="1"/>
  <c r="H210" i="1"/>
  <c r="E210" i="1"/>
  <c r="H294" i="1"/>
  <c r="E294" i="1"/>
  <c r="H169" i="1"/>
  <c r="E169" i="1"/>
  <c r="H288" i="1"/>
  <c r="E288" i="1"/>
  <c r="H170" i="1"/>
  <c r="E170" i="1"/>
  <c r="H289" i="1"/>
  <c r="E289" i="1"/>
  <c r="H253" i="1"/>
  <c r="E253" i="1"/>
  <c r="H215" i="1"/>
  <c r="E215" i="1"/>
  <c r="H297" i="1"/>
  <c r="E297" i="1"/>
  <c r="H228" i="1"/>
  <c r="E228" i="1"/>
  <c r="H306" i="1"/>
  <c r="E306" i="1"/>
  <c r="H295" i="1"/>
  <c r="E295" i="1"/>
  <c r="H209" i="1"/>
  <c r="E209" i="1"/>
  <c r="H293" i="1"/>
  <c r="E293" i="1"/>
  <c r="J205" i="1"/>
  <c r="A299" i="1"/>
  <c r="C387" i="1"/>
  <c r="C448" i="1"/>
  <c r="C376" i="1"/>
  <c r="J328" i="1"/>
  <c r="J236" i="1"/>
  <c r="C255" i="1"/>
  <c r="C642" i="1"/>
  <c r="C290" i="1"/>
  <c r="J448" i="1"/>
  <c r="C126" i="1"/>
  <c r="J512" i="1"/>
  <c r="J77" i="1"/>
  <c r="C147" i="1"/>
  <c r="J467" i="1"/>
  <c r="A63" i="1"/>
  <c r="A77" i="1"/>
  <c r="A87" i="1"/>
  <c r="A218" i="1"/>
  <c r="A147" i="1"/>
  <c r="C582" i="1"/>
  <c r="A512" i="1"/>
  <c r="C136" i="1"/>
  <c r="J497" i="1"/>
  <c r="A476" i="1"/>
  <c r="A595" i="1"/>
  <c r="C328" i="1"/>
  <c r="A448" i="1"/>
  <c r="J195" i="1"/>
  <c r="C476" i="1"/>
  <c r="A255" i="1"/>
  <c r="A184" i="1"/>
  <c r="J531" i="1"/>
  <c r="J255" i="1"/>
  <c r="A328" i="1"/>
  <c r="A376" i="1"/>
  <c r="J171" i="1"/>
  <c r="J126" i="1"/>
  <c r="J642" i="1"/>
  <c r="A435" i="1"/>
  <c r="A612" i="1"/>
  <c r="A171" i="1"/>
  <c r="C359" i="1"/>
  <c r="C195" i="1"/>
  <c r="J113" i="1"/>
  <c r="J435" i="1"/>
  <c r="C571" i="1"/>
  <c r="J87" i="1"/>
  <c r="A346" i="1"/>
  <c r="A625" i="1"/>
  <c r="A136" i="1"/>
  <c r="J184" i="1"/>
  <c r="A541" i="1"/>
  <c r="C346" i="1"/>
  <c r="J346" i="1"/>
  <c r="C612" i="1"/>
  <c r="C435" i="1"/>
  <c r="A582" i="1"/>
  <c r="A268" i="1"/>
  <c r="J290" i="1"/>
  <c r="C236" i="1"/>
  <c r="J136" i="1"/>
  <c r="C531" i="1"/>
  <c r="A642" i="1"/>
  <c r="C205" i="1"/>
  <c r="A571" i="1"/>
  <c r="A205" i="1"/>
  <c r="C171" i="1"/>
  <c r="C184" i="1"/>
  <c r="J359" i="1"/>
  <c r="J582" i="1"/>
  <c r="A497" i="1"/>
  <c r="A467" i="1"/>
  <c r="J397" i="1"/>
  <c r="J147" i="1"/>
  <c r="J376" i="1"/>
  <c r="J541" i="1"/>
  <c r="C268" i="1"/>
  <c r="C541" i="1"/>
  <c r="C397" i="1"/>
  <c r="C63" i="1"/>
  <c r="C512" i="1"/>
  <c r="C595" i="1"/>
  <c r="A387" i="1"/>
  <c r="J595" i="1"/>
  <c r="J387" i="1"/>
  <c r="A397" i="1"/>
  <c r="C113" i="1"/>
  <c r="J315" i="1"/>
  <c r="J101" i="1"/>
  <c r="A315" i="1"/>
  <c r="C625" i="1"/>
  <c r="J268" i="1"/>
  <c r="A195" i="1"/>
  <c r="C101" i="1"/>
  <c r="A101" i="1"/>
  <c r="A531" i="1"/>
  <c r="A236" i="1"/>
  <c r="J612" i="1"/>
  <c r="C299" i="1"/>
  <c r="J625" i="1"/>
  <c r="C218" i="1"/>
  <c r="C497" i="1"/>
  <c r="A420" i="1"/>
  <c r="J420" i="1"/>
  <c r="C87" i="1"/>
  <c r="C420" i="1"/>
  <c r="A359" i="1"/>
  <c r="J299" i="1"/>
  <c r="J476" i="1"/>
  <c r="J218" i="1"/>
  <c r="J63" i="1"/>
  <c r="C156" i="1"/>
  <c r="A156" i="1"/>
  <c r="C315" i="1"/>
  <c r="C467" i="1"/>
  <c r="C77" i="1"/>
  <c r="A290" i="1"/>
  <c r="J571" i="1"/>
  <c r="A113" i="1"/>
  <c r="A126" i="1"/>
  <c r="J156" i="1"/>
  <c r="R448" i="1" l="1"/>
  <c r="G52" i="5"/>
  <c r="S110" i="1"/>
  <c r="S396" i="1"/>
  <c r="T512" i="1"/>
  <c r="R556" i="1"/>
  <c r="Q556" i="1"/>
  <c r="T556" i="1"/>
  <c r="Q512" i="1"/>
  <c r="R512" i="1"/>
  <c r="S611" i="1"/>
  <c r="S628" i="1"/>
  <c r="Q420" i="1"/>
  <c r="R420" i="1"/>
  <c r="S104" i="1"/>
  <c r="S492" i="1"/>
  <c r="S507" i="1"/>
  <c r="S303" i="1"/>
  <c r="S294" i="1"/>
  <c r="S133" i="1"/>
  <c r="S474" i="1"/>
  <c r="S587" i="1"/>
  <c r="S590" i="1"/>
  <c r="S593" i="1"/>
  <c r="S391" i="1"/>
  <c r="S394" i="1"/>
  <c r="S502" i="1"/>
  <c r="S606" i="1"/>
  <c r="S609" i="1"/>
  <c r="S615" i="1"/>
  <c r="S429" i="1"/>
  <c r="S435" i="1" s="1"/>
  <c r="S536" i="1"/>
  <c r="S539" i="1"/>
  <c r="S641" i="1"/>
  <c r="S392" i="1"/>
  <c r="S395" i="1"/>
  <c r="S68" i="1"/>
  <c r="S71" i="1"/>
  <c r="S400" i="1"/>
  <c r="S575" i="1"/>
  <c r="S578" i="1"/>
  <c r="S640" i="1"/>
  <c r="S105" i="1"/>
  <c r="S108" i="1"/>
  <c r="S111" i="1"/>
  <c r="S124" i="1"/>
  <c r="S126" i="1" s="1"/>
  <c r="S549" i="1"/>
  <c r="S107" i="1"/>
  <c r="S305" i="1"/>
  <c r="S371" i="1"/>
  <c r="S374" i="1"/>
  <c r="S106" i="1"/>
  <c r="S109" i="1"/>
  <c r="S112" i="1"/>
  <c r="S212" i="1"/>
  <c r="S216" i="1"/>
  <c r="S473" i="1"/>
  <c r="S393" i="1"/>
  <c r="T376" i="1"/>
  <c r="S382" i="1"/>
  <c r="S387" i="1" s="1"/>
  <c r="S577" i="1"/>
  <c r="S390" i="1"/>
  <c r="S599" i="1"/>
  <c r="S605" i="1"/>
  <c r="S608" i="1"/>
  <c r="S82" i="1"/>
  <c r="S85" i="1"/>
  <c r="S166" i="1"/>
  <c r="S171" i="1" s="1"/>
  <c r="S200" i="1"/>
  <c r="S210" i="1"/>
  <c r="S214" i="1"/>
  <c r="S298" i="1"/>
  <c r="S370" i="1"/>
  <c r="S373" i="1"/>
  <c r="S410" i="1"/>
  <c r="S182" i="1"/>
  <c r="S295" i="1"/>
  <c r="S537" i="1"/>
  <c r="S296" i="1"/>
  <c r="T268" i="1"/>
  <c r="T77" i="1"/>
  <c r="S540" i="1"/>
  <c r="S579" i="1"/>
  <c r="S624" i="1"/>
  <c r="T290" i="1"/>
  <c r="S217" i="1"/>
  <c r="T87" i="1"/>
  <c r="T315" i="1"/>
  <c r="S67" i="1"/>
  <c r="S70" i="1"/>
  <c r="S86" i="1"/>
  <c r="S144" i="1"/>
  <c r="S147" i="1" s="1"/>
  <c r="S211" i="1"/>
  <c r="S215" i="1"/>
  <c r="S262" i="1"/>
  <c r="S265" i="1"/>
  <c r="Q101" i="1"/>
  <c r="R218" i="1"/>
  <c r="R184" i="1"/>
  <c r="T328" i="1"/>
  <c r="T476" i="1"/>
  <c r="T113" i="1"/>
  <c r="Q205" i="1"/>
  <c r="T299" i="1"/>
  <c r="R359" i="1"/>
  <c r="T612" i="1"/>
  <c r="T595" i="1"/>
  <c r="Q476" i="1"/>
  <c r="T218" i="1"/>
  <c r="R612" i="1"/>
  <c r="R582" i="1"/>
  <c r="T582" i="1"/>
  <c r="R113" i="1"/>
  <c r="T63" i="1"/>
  <c r="S81" i="1"/>
  <c r="S193" i="1"/>
  <c r="R315" i="1"/>
  <c r="S568" i="1"/>
  <c r="S534" i="1"/>
  <c r="S601" i="1"/>
  <c r="S604" i="1"/>
  <c r="S607" i="1"/>
  <c r="Q63" i="1"/>
  <c r="R236" i="1"/>
  <c r="S264" i="1"/>
  <c r="R571" i="1"/>
  <c r="R205" i="1"/>
  <c r="T397" i="1"/>
  <c r="T642" i="1"/>
  <c r="T136" i="1"/>
  <c r="S66" i="1"/>
  <c r="S233" i="1"/>
  <c r="Q595" i="1"/>
  <c r="R268" i="1"/>
  <c r="S314" i="1"/>
  <c r="Q328" i="1"/>
  <c r="T359" i="1"/>
  <c r="T236" i="1"/>
  <c r="R376" i="1"/>
  <c r="S258" i="1"/>
  <c r="S594" i="1"/>
  <c r="R195" i="1"/>
  <c r="S202" i="1"/>
  <c r="S307" i="1"/>
  <c r="S310" i="1"/>
  <c r="R476" i="1"/>
  <c r="Q571" i="1"/>
  <c r="R625" i="1"/>
  <c r="T625" i="1"/>
  <c r="R642" i="1"/>
  <c r="T184" i="1"/>
  <c r="T195" i="1"/>
  <c r="S369" i="1"/>
  <c r="R541" i="1"/>
  <c r="S538" i="1"/>
  <c r="R595" i="1"/>
  <c r="S592" i="1"/>
  <c r="S598" i="1"/>
  <c r="R87" i="1"/>
  <c r="R77" i="1"/>
  <c r="S209" i="1"/>
  <c r="S213" i="1"/>
  <c r="S260" i="1"/>
  <c r="S263" i="1"/>
  <c r="T541" i="1"/>
  <c r="S581" i="1"/>
  <c r="Q113" i="1"/>
  <c r="S501" i="1"/>
  <c r="Q87" i="1"/>
  <c r="Q126" i="1"/>
  <c r="Q184" i="1"/>
  <c r="Q359" i="1"/>
  <c r="S69" i="1"/>
  <c r="Q290" i="1"/>
  <c r="S306" i="1"/>
  <c r="S309" i="1"/>
  <c r="Q397" i="1"/>
  <c r="T571" i="1"/>
  <c r="R397" i="1"/>
  <c r="R63" i="1"/>
  <c r="Q255" i="1"/>
  <c r="R290" i="1"/>
  <c r="R328" i="1"/>
  <c r="R346" i="1"/>
  <c r="Q376" i="1"/>
  <c r="S576" i="1"/>
  <c r="Q642" i="1"/>
  <c r="S293" i="1"/>
  <c r="R299" i="1"/>
  <c r="T205" i="1"/>
  <c r="S84" i="1"/>
  <c r="Q218" i="1"/>
  <c r="T346" i="1"/>
  <c r="Q625" i="1"/>
  <c r="S259" i="1"/>
  <c r="S302" i="1"/>
  <c r="Q315" i="1"/>
  <c r="R255" i="1"/>
  <c r="S198" i="1"/>
  <c r="Q268" i="1"/>
  <c r="S277" i="1"/>
  <c r="Q299" i="1"/>
  <c r="S470" i="1"/>
  <c r="S76" i="1"/>
  <c r="S199" i="1"/>
  <c r="S183" i="1"/>
  <c r="S266" i="1"/>
  <c r="S471" i="1"/>
  <c r="S574" i="1"/>
  <c r="S580" i="1"/>
  <c r="S588" i="1"/>
  <c r="S591" i="1"/>
  <c r="S610" i="1"/>
  <c r="Q346" i="1"/>
  <c r="R136" i="1"/>
  <c r="S304" i="1"/>
  <c r="S375" i="1"/>
  <c r="S585" i="1"/>
  <c r="S83" i="1"/>
  <c r="S174" i="1"/>
  <c r="S180" i="1"/>
  <c r="S203" i="1"/>
  <c r="S208" i="1"/>
  <c r="Q236" i="1"/>
  <c r="T255" i="1"/>
  <c r="S261" i="1"/>
  <c r="S267" i="1"/>
  <c r="S602" i="1"/>
  <c r="S362" i="1"/>
  <c r="S372" i="1"/>
  <c r="S45" i="1"/>
  <c r="S54" i="1"/>
  <c r="S80" i="1"/>
  <c r="S297" i="1"/>
  <c r="S467" i="1"/>
  <c r="S472" i="1"/>
  <c r="S475" i="1"/>
  <c r="S586" i="1"/>
  <c r="S589" i="1"/>
  <c r="Q541" i="1"/>
  <c r="S181" i="1"/>
  <c r="S201" i="1"/>
  <c r="S204" i="1"/>
  <c r="S308" i="1"/>
  <c r="S500" i="1"/>
  <c r="Q582" i="1"/>
  <c r="S600" i="1"/>
  <c r="S603" i="1"/>
  <c r="Q612" i="1"/>
  <c r="S629" i="1"/>
  <c r="S632" i="1"/>
  <c r="S535" i="1"/>
  <c r="Q77" i="1"/>
  <c r="S49" i="1"/>
  <c r="S52" i="1"/>
  <c r="S55" i="1"/>
  <c r="S58" i="1"/>
  <c r="S53" i="1"/>
  <c r="S48" i="1"/>
  <c r="S60" i="1"/>
  <c r="S47" i="1"/>
  <c r="S50" i="1"/>
  <c r="S56" i="1"/>
  <c r="S62" i="1"/>
  <c r="S61" i="1"/>
  <c r="S59" i="1"/>
  <c r="S51" i="1"/>
  <c r="S46" i="1"/>
  <c r="S44" i="1"/>
  <c r="S57" i="1"/>
  <c r="H168" i="1"/>
  <c r="E168" i="1"/>
  <c r="H155" i="1"/>
  <c r="E155" i="1"/>
  <c r="H204" i="1"/>
  <c r="E204" i="1"/>
  <c r="H166" i="1"/>
  <c r="E166" i="1"/>
  <c r="H202" i="1"/>
  <c r="E202" i="1"/>
  <c r="H153" i="1"/>
  <c r="E153" i="1"/>
  <c r="H164" i="1"/>
  <c r="E164" i="1"/>
  <c r="H200" i="1"/>
  <c r="E200" i="1"/>
  <c r="H162" i="1"/>
  <c r="E162" i="1"/>
  <c r="H151" i="1"/>
  <c r="E151" i="1"/>
  <c r="H198" i="1"/>
  <c r="E198" i="1"/>
  <c r="H140" i="1"/>
  <c r="E140" i="1"/>
  <c r="H167" i="1"/>
  <c r="E167" i="1"/>
  <c r="H154" i="1"/>
  <c r="E154" i="1"/>
  <c r="H203" i="1"/>
  <c r="E203" i="1"/>
  <c r="H165" i="1"/>
  <c r="E165" i="1"/>
  <c r="H201" i="1"/>
  <c r="E201" i="1"/>
  <c r="H152" i="1"/>
  <c r="E152" i="1"/>
  <c r="H163" i="1"/>
  <c r="E163" i="1"/>
  <c r="H199" i="1"/>
  <c r="E199" i="1"/>
  <c r="H161" i="1"/>
  <c r="E161" i="1"/>
  <c r="H150" i="1"/>
  <c r="E150" i="1"/>
  <c r="T17" i="1"/>
  <c r="R17" i="1"/>
  <c r="Q17" i="1"/>
  <c r="T16" i="1"/>
  <c r="R16" i="1"/>
  <c r="Q16" i="1"/>
  <c r="P16" i="1"/>
  <c r="T15" i="1"/>
  <c r="R15" i="1"/>
  <c r="Q15" i="1"/>
  <c r="P15" i="1"/>
  <c r="T14" i="1"/>
  <c r="R14" i="1"/>
  <c r="Q14" i="1"/>
  <c r="P14" i="1"/>
  <c r="R13" i="1"/>
  <c r="Q13" i="1"/>
  <c r="P13" i="1"/>
  <c r="U10" i="1"/>
  <c r="T9" i="1"/>
  <c r="R9" i="1"/>
  <c r="Q9" i="1"/>
  <c r="T8" i="1"/>
  <c r="R8" i="1"/>
  <c r="Q8" i="1"/>
  <c r="P8" i="1"/>
  <c r="T7" i="1"/>
  <c r="R7" i="1"/>
  <c r="Q7" i="1"/>
  <c r="P7" i="1"/>
  <c r="T6" i="1"/>
  <c r="R6" i="1"/>
  <c r="Q6" i="1"/>
  <c r="P6" i="1"/>
  <c r="T5" i="1"/>
  <c r="R5" i="1"/>
  <c r="Q5" i="1"/>
  <c r="P5" i="1"/>
  <c r="R4" i="1"/>
  <c r="Q4" i="1"/>
  <c r="P4" i="1"/>
  <c r="U18" i="1"/>
  <c r="U26" i="1"/>
  <c r="T25" i="1"/>
  <c r="R25" i="1"/>
  <c r="Q25" i="1"/>
  <c r="T24" i="1"/>
  <c r="R24" i="1"/>
  <c r="Q24" i="1"/>
  <c r="P24" i="1"/>
  <c r="T23" i="1"/>
  <c r="R23" i="1"/>
  <c r="Q23" i="1"/>
  <c r="P23" i="1"/>
  <c r="T22" i="1"/>
  <c r="R22" i="1"/>
  <c r="Q22" i="1"/>
  <c r="P22" i="1"/>
  <c r="R21" i="1"/>
  <c r="Q21" i="1"/>
  <c r="P21" i="1"/>
  <c r="T40" i="1"/>
  <c r="R40" i="1"/>
  <c r="Q40" i="1"/>
  <c r="T39" i="1"/>
  <c r="R39" i="1"/>
  <c r="Q39" i="1"/>
  <c r="P39" i="1"/>
  <c r="T38" i="1"/>
  <c r="R38" i="1"/>
  <c r="Q38" i="1"/>
  <c r="P38" i="1"/>
  <c r="R37" i="1"/>
  <c r="Q37" i="1"/>
  <c r="P37" i="1"/>
  <c r="U41" i="1"/>
  <c r="U34" i="1"/>
  <c r="T33" i="1"/>
  <c r="R33" i="1"/>
  <c r="Q33" i="1"/>
  <c r="T32" i="1"/>
  <c r="R32" i="1"/>
  <c r="Q32" i="1"/>
  <c r="P32" i="1"/>
  <c r="R30" i="1"/>
  <c r="Q30" i="1"/>
  <c r="P30" i="1"/>
  <c r="T31" i="1"/>
  <c r="R31" i="1"/>
  <c r="Q31" i="1"/>
  <c r="P31" i="1"/>
  <c r="J10" i="1"/>
  <c r="A34" i="1"/>
  <c r="J18" i="1"/>
  <c r="C34" i="1"/>
  <c r="A26" i="1"/>
  <c r="C10" i="1"/>
  <c r="A10" i="1"/>
  <c r="C26" i="1"/>
  <c r="A18" i="1"/>
  <c r="A41" i="1"/>
  <c r="C41" i="1"/>
  <c r="J41" i="1"/>
  <c r="J34" i="1"/>
  <c r="J26" i="1"/>
  <c r="C18" i="1"/>
  <c r="F52" i="5" l="1"/>
  <c r="S448" i="1"/>
  <c r="D51" i="5"/>
  <c r="C51" i="5"/>
  <c r="C50" i="5"/>
  <c r="D50" i="5"/>
  <c r="S556" i="1"/>
  <c r="S512" i="1"/>
  <c r="S497" i="1"/>
  <c r="S420" i="1"/>
  <c r="D38" i="5"/>
  <c r="D26" i="5"/>
  <c r="D14" i="5"/>
  <c r="D49" i="5"/>
  <c r="D37" i="5"/>
  <c r="D25" i="5"/>
  <c r="D13" i="5"/>
  <c r="D48" i="5"/>
  <c r="D36" i="5"/>
  <c r="D24" i="5"/>
  <c r="D12" i="5"/>
  <c r="D47" i="5"/>
  <c r="D35" i="5"/>
  <c r="D23" i="5"/>
  <c r="D11" i="5"/>
  <c r="D18" i="5"/>
  <c r="D41" i="5"/>
  <c r="D17" i="5"/>
  <c r="D28" i="5"/>
  <c r="D39" i="5"/>
  <c r="D15" i="5"/>
  <c r="D46" i="5"/>
  <c r="D34" i="5"/>
  <c r="D22" i="5"/>
  <c r="D10" i="5"/>
  <c r="D45" i="5"/>
  <c r="D33" i="5"/>
  <c r="D21" i="5"/>
  <c r="D9" i="5"/>
  <c r="D44" i="5"/>
  <c r="D32" i="5"/>
  <c r="D20" i="5"/>
  <c r="D8" i="5"/>
  <c r="D43" i="5"/>
  <c r="D31" i="5"/>
  <c r="D19" i="5"/>
  <c r="D7" i="5"/>
  <c r="D42" i="5"/>
  <c r="D30" i="5"/>
  <c r="D6" i="5"/>
  <c r="D29" i="5"/>
  <c r="D40" i="5"/>
  <c r="D16" i="5"/>
  <c r="D27" i="5"/>
  <c r="D5" i="5"/>
  <c r="C38" i="5"/>
  <c r="C26" i="5"/>
  <c r="C14" i="5"/>
  <c r="C36" i="5"/>
  <c r="C24" i="5"/>
  <c r="C35" i="5"/>
  <c r="C23" i="5"/>
  <c r="C46" i="5"/>
  <c r="C22" i="5"/>
  <c r="C45" i="5"/>
  <c r="C21" i="5"/>
  <c r="C44" i="5"/>
  <c r="C20" i="5"/>
  <c r="C8" i="5"/>
  <c r="C31" i="5"/>
  <c r="C7" i="5"/>
  <c r="C18" i="5"/>
  <c r="C41" i="5"/>
  <c r="C29" i="5"/>
  <c r="C40" i="5"/>
  <c r="C16" i="5"/>
  <c r="C27" i="5"/>
  <c r="C49" i="5"/>
  <c r="C37" i="5"/>
  <c r="C25" i="5"/>
  <c r="C13" i="5"/>
  <c r="C48" i="5"/>
  <c r="C12" i="5"/>
  <c r="C47" i="5"/>
  <c r="C11" i="5"/>
  <c r="C34" i="5"/>
  <c r="C10" i="5"/>
  <c r="C33" i="5"/>
  <c r="C9" i="5"/>
  <c r="C32" i="5"/>
  <c r="C43" i="5"/>
  <c r="C19" i="5"/>
  <c r="C42" i="5"/>
  <c r="C30" i="5"/>
  <c r="C6" i="5"/>
  <c r="C17" i="5"/>
  <c r="C28" i="5"/>
  <c r="C39" i="5"/>
  <c r="C15" i="5"/>
  <c r="C5" i="5"/>
  <c r="S136" i="1"/>
  <c r="S218" i="1"/>
  <c r="S642" i="1"/>
  <c r="S612" i="1"/>
  <c r="S236" i="1"/>
  <c r="S205" i="1"/>
  <c r="S299" i="1"/>
  <c r="S346" i="1"/>
  <c r="S328" i="1"/>
  <c r="S541" i="1"/>
  <c r="S255" i="1"/>
  <c r="S77" i="1"/>
  <c r="S290" i="1"/>
  <c r="S195" i="1"/>
  <c r="S397" i="1"/>
  <c r="S571" i="1"/>
  <c r="S625" i="1"/>
  <c r="S595" i="1"/>
  <c r="S315" i="1"/>
  <c r="S87" i="1"/>
  <c r="S359" i="1"/>
  <c r="S63" i="1"/>
  <c r="S268" i="1"/>
  <c r="S376" i="1"/>
  <c r="S476" i="1"/>
  <c r="S113" i="1"/>
  <c r="S582" i="1"/>
  <c r="S184" i="1"/>
  <c r="S5" i="1"/>
  <c r="S8" i="1"/>
  <c r="S7" i="1"/>
  <c r="S14" i="1"/>
  <c r="S9" i="1"/>
  <c r="S15" i="1"/>
  <c r="S31" i="1"/>
  <c r="S6" i="1"/>
  <c r="S16" i="1"/>
  <c r="T18" i="1"/>
  <c r="S17" i="1"/>
  <c r="S33" i="1"/>
  <c r="S39" i="1"/>
  <c r="T10" i="1"/>
  <c r="T41" i="1"/>
  <c r="R10" i="1"/>
  <c r="R18" i="1"/>
  <c r="Q10" i="1"/>
  <c r="S40" i="1"/>
  <c r="S4" i="1"/>
  <c r="S13" i="1"/>
  <c r="S21" i="1"/>
  <c r="S22" i="1"/>
  <c r="S25" i="1"/>
  <c r="S32" i="1"/>
  <c r="S38" i="1"/>
  <c r="R26" i="1"/>
  <c r="T26" i="1"/>
  <c r="S23" i="1"/>
  <c r="Q26" i="1"/>
  <c r="R41" i="1"/>
  <c r="S24" i="1"/>
  <c r="T34" i="1"/>
  <c r="R34" i="1"/>
  <c r="Q41" i="1"/>
  <c r="S37" i="1"/>
  <c r="Q34" i="1"/>
  <c r="S30" i="1"/>
  <c r="C57" i="5" l="1"/>
  <c r="C56" i="5"/>
  <c r="C55" i="5"/>
  <c r="S10" i="1"/>
  <c r="S34" i="1"/>
  <c r="S18" i="1"/>
  <c r="S26" i="1"/>
  <c r="S41" i="1"/>
  <c r="C58" i="5" l="1"/>
  <c r="H217" i="1"/>
  <c r="H234" i="1"/>
  <c r="H233" i="1"/>
  <c r="H252" i="1"/>
  <c r="H251" i="1"/>
  <c r="H311" i="1"/>
  <c r="H310" i="1"/>
  <c r="H214" i="1"/>
  <c r="H213" i="1"/>
  <c r="H212" i="1"/>
  <c r="H211" i="1"/>
  <c r="H305" i="1"/>
  <c r="H304" i="1"/>
  <c r="H303" i="1"/>
  <c r="H302" i="1"/>
  <c r="H208" i="1"/>
  <c r="H125" i="1"/>
  <c r="H124" i="1"/>
  <c r="H123" i="1"/>
  <c r="H121" i="1"/>
  <c r="H68" i="1"/>
  <c r="H118" i="1"/>
  <c r="H117" i="1"/>
  <c r="H116" i="1"/>
  <c r="H86" i="1"/>
  <c r="H85" i="1"/>
  <c r="H84" i="1"/>
  <c r="H83" i="1"/>
  <c r="H82" i="1"/>
  <c r="H81" i="1"/>
  <c r="H80" i="1"/>
  <c r="H146" i="1"/>
  <c r="H145" i="1"/>
  <c r="H144" i="1"/>
  <c r="H143" i="1"/>
  <c r="H142" i="1"/>
  <c r="H141" i="1"/>
  <c r="H135" i="1"/>
  <c r="H551" i="1"/>
  <c r="H550" i="1"/>
  <c r="H549" i="1"/>
  <c r="H548" i="1"/>
  <c r="H130" i="1"/>
  <c r="H129" i="1"/>
  <c r="H76" i="1"/>
  <c r="H75" i="1"/>
  <c r="H73" i="1"/>
  <c r="H193" i="1"/>
  <c r="H192" i="1"/>
  <c r="H381" i="1"/>
  <c r="H120" i="1"/>
  <c r="H67" i="1"/>
  <c r="H66" i="1"/>
  <c r="H60" i="1"/>
  <c r="H323" i="1"/>
  <c r="H322" i="1"/>
  <c r="H70" i="1"/>
  <c r="H69" i="1"/>
  <c r="H105" i="1"/>
  <c r="H104" i="1"/>
  <c r="H263" i="1"/>
  <c r="H262" i="1"/>
  <c r="H261" i="1"/>
  <c r="H506" i="1"/>
  <c r="H505" i="1"/>
  <c r="H106" i="1"/>
  <c r="H380" i="1"/>
  <c r="H258" i="1"/>
  <c r="H581" i="1"/>
  <c r="H579" i="1"/>
  <c r="H578" i="1"/>
  <c r="H577" i="1"/>
  <c r="H576" i="1"/>
  <c r="H574" i="1"/>
  <c r="H418" i="1"/>
  <c r="H417" i="1"/>
  <c r="H487" i="1"/>
  <c r="H486" i="1"/>
  <c r="H484" i="1"/>
  <c r="H483" i="1"/>
  <c r="H482" i="1"/>
  <c r="H481" i="1"/>
  <c r="H385" i="1"/>
  <c r="H384" i="1"/>
  <c r="H539" i="1"/>
  <c r="H538" i="1"/>
  <c r="H537" i="1"/>
  <c r="H536" i="1"/>
  <c r="H535" i="1"/>
  <c r="H534" i="1"/>
  <c r="H555" i="1"/>
  <c r="H554" i="1"/>
  <c r="H432" i="1"/>
  <c r="H431" i="1"/>
  <c r="H109" i="1"/>
  <c r="H108" i="1"/>
  <c r="H95" i="1"/>
  <c r="H94" i="1"/>
  <c r="H439" i="1"/>
  <c r="H438" i="1"/>
  <c r="H426" i="1"/>
  <c r="H425" i="1"/>
  <c r="H424" i="1"/>
  <c r="H382" i="1"/>
  <c r="H604" i="1"/>
  <c r="H603" i="1"/>
  <c r="H602" i="1"/>
  <c r="H601" i="1"/>
  <c r="H379" i="1"/>
  <c r="H445" i="1"/>
  <c r="H57" i="1"/>
  <c r="H56" i="1"/>
  <c r="H55" i="1"/>
  <c r="H54" i="1"/>
  <c r="H440" i="1"/>
  <c r="H91" i="1"/>
  <c r="H545" i="1"/>
  <c r="H544" i="1"/>
  <c r="H495" i="1"/>
  <c r="H494" i="1"/>
  <c r="H493" i="1"/>
  <c r="H492" i="1"/>
  <c r="H491" i="1"/>
  <c r="H490" i="1"/>
  <c r="H489" i="1"/>
  <c r="H433" i="1"/>
  <c r="H430" i="1"/>
  <c r="H510" i="1"/>
  <c r="H509" i="1"/>
  <c r="H508" i="1"/>
  <c r="H507" i="1"/>
  <c r="H504" i="1"/>
  <c r="H503" i="1"/>
  <c r="H502" i="1"/>
  <c r="H501" i="1"/>
  <c r="H500" i="1"/>
  <c r="H62" i="1"/>
  <c r="H99" i="1"/>
  <c r="H98" i="1"/>
  <c r="H553" i="1"/>
  <c r="H552" i="1"/>
  <c r="H110" i="1"/>
  <c r="H107" i="1"/>
  <c r="H53" i="1"/>
  <c r="H52" i="1"/>
  <c r="H51" i="1"/>
  <c r="H50" i="1"/>
  <c r="H47" i="1"/>
  <c r="H100" i="1"/>
  <c r="H59" i="1"/>
  <c r="H58" i="1"/>
  <c r="H134" i="1"/>
  <c r="H133" i="1"/>
  <c r="H132" i="1"/>
  <c r="H547" i="1"/>
  <c r="H546" i="1"/>
  <c r="H90" i="1"/>
  <c r="H183" i="1"/>
  <c r="H182" i="1"/>
  <c r="H181" i="1"/>
  <c r="H180" i="1"/>
  <c r="H179" i="1"/>
  <c r="H178" i="1"/>
  <c r="H175" i="1"/>
  <c r="H174" i="1"/>
  <c r="H194" i="1"/>
  <c r="H72" i="1"/>
  <c r="H71" i="1"/>
  <c r="H189" i="1"/>
  <c r="H188" i="1"/>
  <c r="H187" i="1"/>
  <c r="H235" i="1"/>
  <c r="H265" i="1"/>
  <c r="H264" i="1"/>
  <c r="H232" i="1"/>
  <c r="H231" i="1"/>
  <c r="H309" i="1"/>
  <c r="H308" i="1"/>
  <c r="H227" i="1"/>
  <c r="H226" i="1"/>
  <c r="H225" i="1"/>
  <c r="H224" i="1"/>
  <c r="H222" i="1"/>
  <c r="H221" i="1"/>
  <c r="H641" i="1"/>
  <c r="H640" i="1"/>
  <c r="H639" i="1"/>
  <c r="H638" i="1"/>
  <c r="H637" i="1"/>
  <c r="H634" i="1"/>
  <c r="H633" i="1"/>
  <c r="H632" i="1"/>
  <c r="H631" i="1"/>
  <c r="H630" i="1"/>
  <c r="H629" i="1"/>
  <c r="H628" i="1"/>
  <c r="H624" i="1"/>
  <c r="H623" i="1"/>
  <c r="H622" i="1"/>
  <c r="H636" i="1"/>
  <c r="H635" i="1"/>
  <c r="H191" i="1"/>
  <c r="H190" i="1"/>
  <c r="H621" i="1"/>
  <c r="H620" i="1"/>
  <c r="H49" i="1"/>
  <c r="H48" i="1"/>
  <c r="H617" i="1"/>
  <c r="H616" i="1"/>
  <c r="H615" i="1"/>
  <c r="H611" i="1"/>
  <c r="H112" i="1"/>
  <c r="H111" i="1"/>
  <c r="H610" i="1"/>
  <c r="H609" i="1"/>
  <c r="H608" i="1"/>
  <c r="H607" i="1"/>
  <c r="H606" i="1"/>
  <c r="H605" i="1"/>
  <c r="H619" i="1"/>
  <c r="H618" i="1"/>
  <c r="H600" i="1"/>
  <c r="H599" i="1"/>
  <c r="H598" i="1"/>
  <c r="H594" i="1"/>
  <c r="H593" i="1"/>
  <c r="H592" i="1"/>
  <c r="H591" i="1"/>
  <c r="H590" i="1"/>
  <c r="H589" i="1"/>
  <c r="H588" i="1"/>
  <c r="H587" i="1"/>
  <c r="H586" i="1"/>
  <c r="H585" i="1"/>
  <c r="H345" i="1"/>
  <c r="H344" i="1"/>
  <c r="H343" i="1"/>
  <c r="H342" i="1"/>
  <c r="H341" i="1"/>
  <c r="H339" i="1"/>
  <c r="H338" i="1"/>
  <c r="H337" i="1"/>
  <c r="H336" i="1"/>
  <c r="H334" i="1"/>
  <c r="H333" i="1"/>
  <c r="H331" i="1"/>
  <c r="H327" i="1"/>
  <c r="H326" i="1"/>
  <c r="H325" i="1"/>
  <c r="H444" i="1"/>
  <c r="H443" i="1"/>
  <c r="H442" i="1"/>
  <c r="H441" i="1"/>
  <c r="H321" i="1"/>
  <c r="H320" i="1"/>
  <c r="H319" i="1"/>
  <c r="H318" i="1"/>
  <c r="H465" i="1"/>
  <c r="H464" i="1"/>
  <c r="H463" i="1"/>
  <c r="H462" i="1"/>
  <c r="H461" i="1"/>
  <c r="H460" i="1"/>
  <c r="H459" i="1"/>
  <c r="H458" i="1"/>
  <c r="H457" i="1"/>
  <c r="H456" i="1"/>
  <c r="H455" i="1"/>
  <c r="H453" i="1"/>
  <c r="H451" i="1"/>
  <c r="H314" i="1"/>
  <c r="H312" i="1"/>
  <c r="H249" i="1"/>
  <c r="H248" i="1"/>
  <c r="H247" i="1"/>
  <c r="H245" i="1"/>
  <c r="H244" i="1"/>
  <c r="H242" i="1"/>
  <c r="H241" i="1"/>
  <c r="H239" i="1"/>
  <c r="H267" i="1"/>
  <c r="H266" i="1"/>
  <c r="H287" i="1"/>
  <c r="H285" i="1"/>
  <c r="H283" i="1"/>
  <c r="H282" i="1"/>
  <c r="H281" i="1"/>
  <c r="H280" i="1"/>
  <c r="H279" i="1"/>
  <c r="H278" i="1"/>
  <c r="H277" i="1"/>
  <c r="H276" i="1"/>
  <c r="H275" i="1"/>
  <c r="H274" i="1"/>
  <c r="H273" i="1"/>
  <c r="H271" i="1"/>
  <c r="H375" i="1"/>
  <c r="H374" i="1"/>
  <c r="H373" i="1"/>
  <c r="H372" i="1"/>
  <c r="H371" i="1"/>
  <c r="H370" i="1"/>
  <c r="H369" i="1"/>
  <c r="H366" i="1"/>
  <c r="H364" i="1"/>
  <c r="H363" i="1"/>
  <c r="H362" i="1"/>
  <c r="H358" i="1"/>
  <c r="H357" i="1"/>
  <c r="H356" i="1"/>
  <c r="H355" i="1"/>
  <c r="H354" i="1"/>
  <c r="H352" i="1"/>
  <c r="H351" i="1"/>
  <c r="H350" i="1"/>
  <c r="H349" i="1"/>
  <c r="H475" i="1"/>
  <c r="H474" i="1"/>
  <c r="H473" i="1"/>
  <c r="H472" i="1"/>
  <c r="H40" i="1"/>
  <c r="H39" i="1"/>
  <c r="H38" i="1"/>
  <c r="H37" i="1"/>
  <c r="H33" i="1"/>
  <c r="H32" i="1"/>
  <c r="H31" i="1"/>
  <c r="H30" i="1"/>
  <c r="H25" i="1"/>
  <c r="H24" i="1"/>
  <c r="H23" i="1"/>
  <c r="H22" i="1"/>
  <c r="H21" i="1"/>
  <c r="H17" i="1"/>
  <c r="H16" i="1"/>
  <c r="H15" i="1"/>
  <c r="H14" i="1"/>
  <c r="H13" i="1"/>
  <c r="H9" i="1"/>
  <c r="H8" i="1"/>
  <c r="H7" i="1"/>
  <c r="H6" i="1"/>
  <c r="H5" i="1"/>
  <c r="H4" i="1"/>
  <c r="E217" i="1" l="1"/>
  <c r="E234" i="1"/>
  <c r="E233" i="1"/>
  <c r="E252" i="1"/>
  <c r="E251" i="1"/>
  <c r="E311" i="1"/>
  <c r="E310" i="1"/>
  <c r="E214" i="1"/>
  <c r="E213" i="1"/>
  <c r="E212" i="1"/>
  <c r="E211" i="1"/>
  <c r="E305" i="1"/>
  <c r="E304" i="1"/>
  <c r="E303" i="1"/>
  <c r="E302" i="1"/>
  <c r="E208" i="1"/>
  <c r="E85" i="1"/>
  <c r="E144" i="1"/>
  <c r="E118" i="1"/>
  <c r="E116" i="1"/>
  <c r="E125" i="1"/>
  <c r="E84" i="1"/>
  <c r="E143" i="1"/>
  <c r="E117" i="1"/>
  <c r="V214" i="1" l="1"/>
  <c r="W214" i="1" s="1"/>
  <c r="V310" i="1"/>
  <c r="W310" i="1" s="1"/>
  <c r="V311" i="1"/>
  <c r="W311" i="1" s="1"/>
  <c r="V208" i="1"/>
  <c r="W208" i="1" s="1"/>
  <c r="V234" i="1"/>
  <c r="W234" i="1" s="1"/>
  <c r="V143" i="1"/>
  <c r="W143" i="1" s="1"/>
  <c r="V85" i="1"/>
  <c r="W85" i="1" s="1"/>
  <c r="V233" i="1"/>
  <c r="W233" i="1" s="1"/>
  <c r="V304" i="1"/>
  <c r="W304" i="1" s="1"/>
  <c r="V217" i="1"/>
  <c r="W217" i="1" s="1"/>
  <c r="E75" i="1"/>
  <c r="E86" i="1"/>
  <c r="E60" i="1"/>
  <c r="E72" i="1"/>
  <c r="E145" i="1"/>
  <c r="V145" i="1" s="1"/>
  <c r="W145" i="1" s="1"/>
  <c r="E134" i="1"/>
  <c r="V134" i="1" s="1"/>
  <c r="W134" i="1" s="1"/>
  <c r="E123" i="1"/>
  <c r="V123" i="1" s="1"/>
  <c r="W123" i="1" s="1"/>
  <c r="E322" i="1"/>
  <c r="V322" i="1" s="1"/>
  <c r="W322" i="1" s="1"/>
  <c r="E70" i="1"/>
  <c r="V70" i="1" s="1"/>
  <c r="W70" i="1" s="1"/>
  <c r="E261" i="1"/>
  <c r="V261" i="1" s="1"/>
  <c r="W261" i="1" s="1"/>
  <c r="E82" i="1"/>
  <c r="V82" i="1" s="1"/>
  <c r="W82" i="1" s="1"/>
  <c r="E132" i="1"/>
  <c r="E120" i="1"/>
  <c r="E68" i="1"/>
  <c r="E105" i="1"/>
  <c r="E380" i="1"/>
  <c r="E141" i="1"/>
  <c r="V141" i="1" s="1"/>
  <c r="W141" i="1" s="1"/>
  <c r="E80" i="1"/>
  <c r="V80" i="1" s="1"/>
  <c r="W80" i="1" s="1"/>
  <c r="E129" i="1"/>
  <c r="V129" i="1" s="1"/>
  <c r="W129" i="1" s="1"/>
  <c r="E66" i="1"/>
  <c r="V66" i="1" s="1"/>
  <c r="W66" i="1" s="1"/>
  <c r="E76" i="1"/>
  <c r="V76" i="1" s="1"/>
  <c r="W76" i="1" s="1"/>
  <c r="E73" i="1"/>
  <c r="V73" i="1" s="1"/>
  <c r="W73" i="1" s="1"/>
  <c r="E146" i="1"/>
  <c r="V146" i="1" s="1"/>
  <c r="W146" i="1" s="1"/>
  <c r="E135" i="1"/>
  <c r="E124" i="1"/>
  <c r="E323" i="1"/>
  <c r="E71" i="1"/>
  <c r="E262" i="1"/>
  <c r="E83" i="1"/>
  <c r="V83" i="1" s="1"/>
  <c r="W83" i="1" s="1"/>
  <c r="E381" i="1"/>
  <c r="V381" i="1" s="1"/>
  <c r="W381" i="1" s="1"/>
  <c r="E133" i="1"/>
  <c r="V133" i="1" s="1"/>
  <c r="W133" i="1" s="1"/>
  <c r="E142" i="1"/>
  <c r="V142" i="1" s="1"/>
  <c r="W142" i="1" s="1"/>
  <c r="E121" i="1"/>
  <c r="E69" i="1"/>
  <c r="V69" i="1" s="1"/>
  <c r="W69" i="1" s="1"/>
  <c r="E106" i="1"/>
  <c r="V106" i="1" s="1"/>
  <c r="W106" i="1" s="1"/>
  <c r="E81" i="1"/>
  <c r="E130" i="1"/>
  <c r="E67" i="1"/>
  <c r="E104" i="1"/>
  <c r="E59" i="1"/>
  <c r="E551" i="1"/>
  <c r="V551" i="1" s="1"/>
  <c r="W551" i="1" s="1"/>
  <c r="E549" i="1"/>
  <c r="V549" i="1" s="1"/>
  <c r="W549" i="1" s="1"/>
  <c r="E506" i="1"/>
  <c r="V506" i="1" s="1"/>
  <c r="W506" i="1" s="1"/>
  <c r="E547" i="1"/>
  <c r="V547" i="1" s="1"/>
  <c r="W547" i="1" s="1"/>
  <c r="E258" i="1"/>
  <c r="V258" i="1" s="1"/>
  <c r="W258" i="1" s="1"/>
  <c r="E90" i="1"/>
  <c r="V90" i="1" s="1"/>
  <c r="W90" i="1" s="1"/>
  <c r="E100" i="1"/>
  <c r="V100" i="1" s="1"/>
  <c r="W100" i="1" s="1"/>
  <c r="E58" i="1"/>
  <c r="E263" i="1"/>
  <c r="E550" i="1"/>
  <c r="E548" i="1"/>
  <c r="E505" i="1"/>
  <c r="E546" i="1"/>
  <c r="V546" i="1" s="1"/>
  <c r="W546" i="1" s="1"/>
  <c r="E418" i="1"/>
  <c r="V418" i="1" s="1"/>
  <c r="W418" i="1" s="1"/>
  <c r="E385" i="1"/>
  <c r="V385" i="1" s="1"/>
  <c r="W385" i="1" s="1"/>
  <c r="E579" i="1"/>
  <c r="V579" i="1" s="1"/>
  <c r="W579" i="1" s="1"/>
  <c r="E487" i="1"/>
  <c r="V487" i="1" s="1"/>
  <c r="W487" i="1" s="1"/>
  <c r="E539" i="1"/>
  <c r="V539" i="1" s="1"/>
  <c r="W539" i="1" s="1"/>
  <c r="E577" i="1"/>
  <c r="V577" i="1" s="1"/>
  <c r="W577" i="1" s="1"/>
  <c r="E484" i="1"/>
  <c r="E537" i="1"/>
  <c r="E482" i="1"/>
  <c r="E535" i="1"/>
  <c r="E574" i="1"/>
  <c r="E581" i="1"/>
  <c r="V581" i="1" s="1"/>
  <c r="W581" i="1" s="1"/>
  <c r="E417" i="1"/>
  <c r="V417" i="1" s="1"/>
  <c r="W417" i="1" s="1"/>
  <c r="E384" i="1"/>
  <c r="V384" i="1" s="1"/>
  <c r="W384" i="1" s="1"/>
  <c r="E578" i="1"/>
  <c r="V578" i="1" s="1"/>
  <c r="W578" i="1" s="1"/>
  <c r="E486" i="1"/>
  <c r="V486" i="1" s="1"/>
  <c r="W486" i="1" s="1"/>
  <c r="E538" i="1"/>
  <c r="V538" i="1" s="1"/>
  <c r="W538" i="1" s="1"/>
  <c r="E483" i="1"/>
  <c r="V483" i="1" s="1"/>
  <c r="W483" i="1" s="1"/>
  <c r="E536" i="1"/>
  <c r="E576" i="1"/>
  <c r="E481" i="1"/>
  <c r="E534" i="1"/>
  <c r="E555" i="1"/>
  <c r="E432" i="1"/>
  <c r="V432" i="1" s="1"/>
  <c r="W432" i="1" s="1"/>
  <c r="E109" i="1"/>
  <c r="V109" i="1" s="1"/>
  <c r="W109" i="1" s="1"/>
  <c r="E95" i="1"/>
  <c r="V95" i="1" s="1"/>
  <c r="W95" i="1" s="1"/>
  <c r="E439" i="1"/>
  <c r="V439" i="1" s="1"/>
  <c r="W439" i="1" s="1"/>
  <c r="E426" i="1"/>
  <c r="V426" i="1" s="1"/>
  <c r="W426" i="1" s="1"/>
  <c r="E554" i="1"/>
  <c r="V554" i="1" s="1"/>
  <c r="W554" i="1" s="1"/>
  <c r="E431" i="1"/>
  <c r="V431" i="1" s="1"/>
  <c r="W431" i="1" s="1"/>
  <c r="E108" i="1"/>
  <c r="E94" i="1"/>
  <c r="E438" i="1"/>
  <c r="E425" i="1"/>
  <c r="E492" i="1"/>
  <c r="E490" i="1"/>
  <c r="V490" i="1" s="1"/>
  <c r="W490" i="1" s="1"/>
  <c r="E553" i="1"/>
  <c r="V553" i="1" s="1"/>
  <c r="W553" i="1" s="1"/>
  <c r="E55" i="1"/>
  <c r="V55" i="1" s="1"/>
  <c r="W55" i="1" s="1"/>
  <c r="E508" i="1"/>
  <c r="V508" i="1" s="1"/>
  <c r="W508" i="1" s="1"/>
  <c r="E51" i="1"/>
  <c r="V51" i="1" s="1"/>
  <c r="W51" i="1" s="1"/>
  <c r="E602" i="1"/>
  <c r="V602" i="1" s="1"/>
  <c r="W602" i="1" s="1"/>
  <c r="E502" i="1"/>
  <c r="V502" i="1" s="1"/>
  <c r="W502" i="1" s="1"/>
  <c r="E493" i="1"/>
  <c r="E491" i="1"/>
  <c r="E98" i="1"/>
  <c r="E56" i="1"/>
  <c r="E509" i="1"/>
  <c r="E52" i="1"/>
  <c r="V52" i="1" s="1"/>
  <c r="W52" i="1" s="1"/>
  <c r="E603" i="1"/>
  <c r="V603" i="1" s="1"/>
  <c r="W603" i="1" s="1"/>
  <c r="E366" i="1"/>
  <c r="V366" i="1" s="1"/>
  <c r="W366" i="1" s="1"/>
  <c r="E503" i="1"/>
  <c r="V503" i="1" s="1"/>
  <c r="W503" i="1" s="1"/>
  <c r="E424" i="1"/>
  <c r="V424" i="1" s="1"/>
  <c r="W424" i="1" s="1"/>
  <c r="E544" i="1"/>
  <c r="V544" i="1" s="1"/>
  <c r="W544" i="1" s="1"/>
  <c r="E494" i="1"/>
  <c r="V494" i="1" s="1"/>
  <c r="W494" i="1" s="1"/>
  <c r="E99" i="1"/>
  <c r="E433" i="1"/>
  <c r="E57" i="1"/>
  <c r="E110" i="1"/>
  <c r="E510" i="1"/>
  <c r="E440" i="1"/>
  <c r="V440" i="1" s="1"/>
  <c r="W440" i="1" s="1"/>
  <c r="E53" i="1"/>
  <c r="V53" i="1" s="1"/>
  <c r="W53" i="1" s="1"/>
  <c r="E604" i="1"/>
  <c r="V604" i="1" s="1"/>
  <c r="W604" i="1" s="1"/>
  <c r="E504" i="1"/>
  <c r="V504" i="1" s="1"/>
  <c r="W504" i="1" s="1"/>
  <c r="E472" i="1"/>
  <c r="V472" i="1" s="1"/>
  <c r="W472" i="1" s="1"/>
  <c r="E379" i="1"/>
  <c r="V379" i="1" s="1"/>
  <c r="W379" i="1" s="1"/>
  <c r="E545" i="1"/>
  <c r="V545" i="1" s="1"/>
  <c r="W545" i="1" s="1"/>
  <c r="E500" i="1"/>
  <c r="E495" i="1"/>
  <c r="E475" i="1"/>
  <c r="E489" i="1"/>
  <c r="E445" i="1"/>
  <c r="E552" i="1"/>
  <c r="V552" i="1" s="1"/>
  <c r="W552" i="1" s="1"/>
  <c r="E430" i="1"/>
  <c r="V430" i="1" s="1"/>
  <c r="W430" i="1" s="1"/>
  <c r="E382" i="1"/>
  <c r="V382" i="1" s="1"/>
  <c r="W382" i="1" s="1"/>
  <c r="E54" i="1"/>
  <c r="V54" i="1" s="1"/>
  <c r="W54" i="1" s="1"/>
  <c r="E107" i="1"/>
  <c r="V107" i="1" s="1"/>
  <c r="W107" i="1" s="1"/>
  <c r="E507" i="1"/>
  <c r="V507" i="1" s="1"/>
  <c r="W507" i="1" s="1"/>
  <c r="E50" i="1"/>
  <c r="V50" i="1" s="1"/>
  <c r="W50" i="1" s="1"/>
  <c r="E601" i="1"/>
  <c r="E91" i="1"/>
  <c r="E501" i="1"/>
  <c r="E193" i="1"/>
  <c r="E182" i="1"/>
  <c r="E191" i="1"/>
  <c r="V191" i="1" s="1"/>
  <c r="W191" i="1" s="1"/>
  <c r="E621" i="1"/>
  <c r="V621" i="1" s="1"/>
  <c r="W621" i="1" s="1"/>
  <c r="E178" i="1"/>
  <c r="V178" i="1" s="1"/>
  <c r="W178" i="1" s="1"/>
  <c r="E189" i="1"/>
  <c r="V189" i="1" s="1"/>
  <c r="W189" i="1" s="1"/>
  <c r="E174" i="1"/>
  <c r="V174" i="1" s="1"/>
  <c r="W174" i="1" s="1"/>
  <c r="E187" i="1"/>
  <c r="V187" i="1" s="1"/>
  <c r="W187" i="1" s="1"/>
  <c r="E194" i="1"/>
  <c r="V194" i="1" s="1"/>
  <c r="W194" i="1" s="1"/>
  <c r="E183" i="1"/>
  <c r="E192" i="1"/>
  <c r="E190" i="1"/>
  <c r="E181" i="1"/>
  <c r="E620" i="1"/>
  <c r="E175" i="1"/>
  <c r="V175" i="1" s="1"/>
  <c r="W175" i="1" s="1"/>
  <c r="E188" i="1"/>
  <c r="V188" i="1" s="1"/>
  <c r="W188" i="1" s="1"/>
  <c r="E265" i="1"/>
  <c r="V265" i="1" s="1"/>
  <c r="W265" i="1" s="1"/>
  <c r="E343" i="1"/>
  <c r="V343" i="1" s="1"/>
  <c r="W343" i="1" s="1"/>
  <c r="E232" i="1"/>
  <c r="V232" i="1" s="1"/>
  <c r="W232" i="1" s="1"/>
  <c r="E249" i="1"/>
  <c r="V249" i="1" s="1"/>
  <c r="W249" i="1" s="1"/>
  <c r="E309" i="1"/>
  <c r="V309" i="1" s="1"/>
  <c r="W309" i="1" s="1"/>
  <c r="E461" i="1"/>
  <c r="E279" i="1"/>
  <c r="E227" i="1"/>
  <c r="E225" i="1"/>
  <c r="E222" i="1"/>
  <c r="E235" i="1"/>
  <c r="V235" i="1" s="1"/>
  <c r="W235" i="1" s="1"/>
  <c r="E264" i="1"/>
  <c r="V264" i="1" s="1"/>
  <c r="W264" i="1" s="1"/>
  <c r="E342" i="1"/>
  <c r="V342" i="1" s="1"/>
  <c r="W342" i="1" s="1"/>
  <c r="E231" i="1"/>
  <c r="V231" i="1" s="1"/>
  <c r="W231" i="1" s="1"/>
  <c r="E248" i="1"/>
  <c r="V248" i="1" s="1"/>
  <c r="W248" i="1" s="1"/>
  <c r="E308" i="1"/>
  <c r="V308" i="1" s="1"/>
  <c r="W308" i="1" s="1"/>
  <c r="E460" i="1"/>
  <c r="V460" i="1" s="1"/>
  <c r="W460" i="1" s="1"/>
  <c r="E278" i="1"/>
  <c r="E226" i="1"/>
  <c r="E224" i="1"/>
  <c r="E221" i="1"/>
  <c r="E623" i="1"/>
  <c r="E180" i="1"/>
  <c r="V180" i="1" s="1"/>
  <c r="W180" i="1" s="1"/>
  <c r="E600" i="1"/>
  <c r="V600" i="1" s="1"/>
  <c r="W600" i="1" s="1"/>
  <c r="E615" i="1"/>
  <c r="V615" i="1" s="1"/>
  <c r="W615" i="1" s="1"/>
  <c r="E624" i="1"/>
  <c r="V624" i="1" s="1"/>
  <c r="W624" i="1" s="1"/>
  <c r="E622" i="1"/>
  <c r="V622" i="1" s="1"/>
  <c r="W622" i="1" s="1"/>
  <c r="E179" i="1"/>
  <c r="V179" i="1" s="1"/>
  <c r="W179" i="1" s="1"/>
  <c r="E599" i="1"/>
  <c r="V599" i="1" s="1"/>
  <c r="W599" i="1" s="1"/>
  <c r="E112" i="1"/>
  <c r="E610" i="1"/>
  <c r="E608" i="1"/>
  <c r="E636" i="1"/>
  <c r="E606" i="1"/>
  <c r="E617" i="1"/>
  <c r="V617" i="1" s="1"/>
  <c r="W617" i="1" s="1"/>
  <c r="E598" i="1"/>
  <c r="V598" i="1" s="1"/>
  <c r="W598" i="1" s="1"/>
  <c r="E630" i="1"/>
  <c r="V630" i="1" s="1"/>
  <c r="W630" i="1" s="1"/>
  <c r="E611" i="1"/>
  <c r="V611" i="1" s="1"/>
  <c r="W611" i="1" s="1"/>
  <c r="E111" i="1"/>
  <c r="V111" i="1" s="1"/>
  <c r="W111" i="1" s="1"/>
  <c r="E609" i="1"/>
  <c r="V609" i="1" s="1"/>
  <c r="W609" i="1" s="1"/>
  <c r="E635" i="1"/>
  <c r="V635" i="1" s="1"/>
  <c r="W635" i="1" s="1"/>
  <c r="E607" i="1"/>
  <c r="E605" i="1"/>
  <c r="E616" i="1"/>
  <c r="E629" i="1"/>
  <c r="E593" i="1"/>
  <c r="E591" i="1"/>
  <c r="V591" i="1" s="1"/>
  <c r="W591" i="1" s="1"/>
  <c r="E589" i="1"/>
  <c r="V589" i="1" s="1"/>
  <c r="W589" i="1" s="1"/>
  <c r="E49" i="1"/>
  <c r="V49" i="1" s="1"/>
  <c r="W49" i="1" s="1"/>
  <c r="E587" i="1"/>
  <c r="V587" i="1" s="1"/>
  <c r="W587" i="1" s="1"/>
  <c r="E585" i="1"/>
  <c r="V585" i="1" s="1"/>
  <c r="W585" i="1" s="1"/>
  <c r="E594" i="1"/>
  <c r="V594" i="1" s="1"/>
  <c r="W594" i="1" s="1"/>
  <c r="E592" i="1"/>
  <c r="V592" i="1" s="1"/>
  <c r="W592" i="1" s="1"/>
  <c r="E590" i="1"/>
  <c r="E588" i="1"/>
  <c r="E48" i="1"/>
  <c r="E586" i="1"/>
  <c r="Q18" i="1"/>
  <c r="E9" i="1"/>
  <c r="V9" i="1" s="1"/>
  <c r="W9" i="1" s="1"/>
  <c r="E25" i="1"/>
  <c r="V25" i="1" s="1"/>
  <c r="W25" i="1" s="1"/>
  <c r="E474" i="1"/>
  <c r="V474" i="1" s="1"/>
  <c r="W474" i="1" s="1"/>
  <c r="E16" i="1"/>
  <c r="V16" i="1" s="1"/>
  <c r="W16" i="1" s="1"/>
  <c r="E39" i="1"/>
  <c r="V39" i="1" s="1"/>
  <c r="W39" i="1" s="1"/>
  <c r="E7" i="1"/>
  <c r="V7" i="1" s="1"/>
  <c r="W7" i="1" s="1"/>
  <c r="E32" i="1"/>
  <c r="V32" i="1" s="1"/>
  <c r="W32" i="1" s="1"/>
  <c r="E23" i="1"/>
  <c r="E14" i="1"/>
  <c r="E5" i="1"/>
  <c r="E47" i="1"/>
  <c r="E21" i="1"/>
  <c r="E37" i="1"/>
  <c r="V37" i="1" s="1"/>
  <c r="W37" i="1" s="1"/>
  <c r="E30" i="1"/>
  <c r="V30" i="1" s="1"/>
  <c r="W30" i="1" s="1"/>
  <c r="E62" i="1"/>
  <c r="V62" i="1" s="1"/>
  <c r="W62" i="1" s="1"/>
  <c r="E17" i="1"/>
  <c r="V17" i="1" s="1"/>
  <c r="W17" i="1" s="1"/>
  <c r="E40" i="1"/>
  <c r="V40" i="1" s="1"/>
  <c r="W40" i="1" s="1"/>
  <c r="E8" i="1"/>
  <c r="V8" i="1" s="1"/>
  <c r="W8" i="1" s="1"/>
  <c r="E33" i="1"/>
  <c r="V33" i="1" s="1"/>
  <c r="W33" i="1" s="1"/>
  <c r="E24" i="1"/>
  <c r="E473" i="1"/>
  <c r="E15" i="1"/>
  <c r="E6" i="1"/>
  <c r="E22" i="1"/>
  <c r="E38" i="1"/>
  <c r="V38" i="1" s="1"/>
  <c r="W38" i="1" s="1"/>
  <c r="E13" i="1"/>
  <c r="V13" i="1" s="1"/>
  <c r="W13" i="1" s="1"/>
  <c r="E31" i="1"/>
  <c r="V31" i="1" s="1"/>
  <c r="W31" i="1" s="1"/>
  <c r="E4" i="1"/>
  <c r="V4" i="1" s="1"/>
  <c r="W4" i="1" s="1"/>
  <c r="E345" i="1"/>
  <c r="V345" i="1" s="1"/>
  <c r="W345" i="1" s="1"/>
  <c r="E287" i="1"/>
  <c r="V287" i="1" s="1"/>
  <c r="W287" i="1" s="1"/>
  <c r="E341" i="1"/>
  <c r="V341" i="1" s="1"/>
  <c r="W341" i="1" s="1"/>
  <c r="E247" i="1"/>
  <c r="E244" i="1"/>
  <c r="E364" i="1"/>
  <c r="E277" i="1"/>
  <c r="E241" i="1"/>
  <c r="E318" i="1"/>
  <c r="V318" i="1" s="1"/>
  <c r="W318" i="1" s="1"/>
  <c r="E327" i="1"/>
  <c r="V327" i="1" s="1"/>
  <c r="W327" i="1" s="1"/>
  <c r="E344" i="1"/>
  <c r="V344" i="1" s="1"/>
  <c r="W344" i="1" s="1"/>
  <c r="E312" i="1"/>
  <c r="V312" i="1" s="1"/>
  <c r="W312" i="1" s="1"/>
  <c r="E371" i="1"/>
  <c r="V371" i="1" s="1"/>
  <c r="W371" i="1" s="1"/>
  <c r="E280" i="1"/>
  <c r="V280" i="1" s="1"/>
  <c r="W280" i="1" s="1"/>
  <c r="E334" i="1"/>
  <c r="V334" i="1" s="1"/>
  <c r="W334" i="1" s="1"/>
  <c r="E453" i="1"/>
  <c r="E331" i="1"/>
  <c r="E266" i="1"/>
  <c r="E358" i="1"/>
  <c r="E285" i="1"/>
  <c r="E462" i="1"/>
  <c r="V462" i="1" s="1"/>
  <c r="W462" i="1" s="1"/>
  <c r="E369" i="1"/>
  <c r="V369" i="1" s="1"/>
  <c r="W369" i="1" s="1"/>
  <c r="E245" i="1"/>
  <c r="V245" i="1" s="1"/>
  <c r="W245" i="1" s="1"/>
  <c r="E458" i="1"/>
  <c r="V458" i="1" s="1"/>
  <c r="W458" i="1" s="1"/>
  <c r="E456" i="1"/>
  <c r="V456" i="1" s="1"/>
  <c r="W456" i="1" s="1"/>
  <c r="E242" i="1"/>
  <c r="V242" i="1" s="1"/>
  <c r="W242" i="1" s="1"/>
  <c r="E319" i="1"/>
  <c r="V319" i="1" s="1"/>
  <c r="W319" i="1" s="1"/>
  <c r="E239" i="1"/>
  <c r="E271" i="1"/>
  <c r="E267" i="1"/>
  <c r="E326" i="1"/>
  <c r="E465" i="1"/>
  <c r="E314" i="1"/>
  <c r="V314" i="1" s="1"/>
  <c r="W314" i="1" s="1"/>
  <c r="E357" i="1"/>
  <c r="V357" i="1" s="1"/>
  <c r="W357" i="1" s="1"/>
  <c r="E283" i="1"/>
  <c r="V283" i="1" s="1"/>
  <c r="W283" i="1" s="1"/>
  <c r="E370" i="1"/>
  <c r="V370" i="1" s="1"/>
  <c r="W370" i="1" s="1"/>
  <c r="E459" i="1"/>
  <c r="V459" i="1" s="1"/>
  <c r="W459" i="1" s="1"/>
  <c r="E457" i="1"/>
  <c r="V457" i="1" s="1"/>
  <c r="W457" i="1" s="1"/>
  <c r="E455" i="1"/>
  <c r="V455" i="1" s="1"/>
  <c r="W455" i="1" s="1"/>
  <c r="E333" i="1"/>
  <c r="E451" i="1"/>
  <c r="E444" i="1"/>
  <c r="E463" i="1"/>
  <c r="E355" i="1"/>
  <c r="E336" i="1"/>
  <c r="V336" i="1" s="1"/>
  <c r="W336" i="1" s="1"/>
  <c r="E321" i="1"/>
  <c r="V321" i="1" s="1"/>
  <c r="W321" i="1" s="1"/>
  <c r="E362" i="1"/>
  <c r="V362" i="1" s="1"/>
  <c r="W362" i="1" s="1"/>
  <c r="E273" i="1"/>
  <c r="V273" i="1" s="1"/>
  <c r="W273" i="1" s="1"/>
  <c r="E325" i="1"/>
  <c r="V325" i="1" s="1"/>
  <c r="W325" i="1" s="1"/>
  <c r="E464" i="1"/>
  <c r="V464" i="1" s="1"/>
  <c r="W464" i="1" s="1"/>
  <c r="E441" i="1"/>
  <c r="V441" i="1" s="1"/>
  <c r="W441" i="1" s="1"/>
  <c r="E356" i="1"/>
  <c r="E354" i="1"/>
  <c r="E337" i="1"/>
  <c r="E363" i="1"/>
  <c r="E320" i="1"/>
  <c r="E274" i="1"/>
  <c r="V274" i="1" s="1"/>
  <c r="W274" i="1" s="1"/>
  <c r="E443" i="1"/>
  <c r="V443" i="1" s="1"/>
  <c r="W443" i="1" s="1"/>
  <c r="E442" i="1"/>
  <c r="V442" i="1" s="1"/>
  <c r="W442" i="1" s="1"/>
  <c r="E339" i="1"/>
  <c r="V339" i="1" s="1"/>
  <c r="W339" i="1" s="1"/>
  <c r="E338" i="1"/>
  <c r="V338" i="1" s="1"/>
  <c r="W338" i="1" s="1"/>
  <c r="E276" i="1"/>
  <c r="V276" i="1" s="1"/>
  <c r="W276" i="1" s="1"/>
  <c r="E275" i="1"/>
  <c r="V275" i="1" s="1"/>
  <c r="W275" i="1" s="1"/>
  <c r="E374" i="1"/>
  <c r="E372" i="1"/>
  <c r="E281" i="1"/>
  <c r="E351" i="1"/>
  <c r="E349" i="1"/>
  <c r="E375" i="1"/>
  <c r="V375" i="1" s="1"/>
  <c r="W375" i="1" s="1"/>
  <c r="E373" i="1"/>
  <c r="V373" i="1" s="1"/>
  <c r="W373" i="1" s="1"/>
  <c r="E282" i="1"/>
  <c r="V282" i="1" s="1"/>
  <c r="W282" i="1" s="1"/>
  <c r="E352" i="1"/>
  <c r="V352" i="1" s="1"/>
  <c r="W352" i="1" s="1"/>
  <c r="E350" i="1"/>
  <c r="V350" i="1" s="1"/>
  <c r="W350" i="1" s="1"/>
  <c r="E640" i="1"/>
  <c r="V640" i="1" s="1"/>
  <c r="W640" i="1" s="1"/>
  <c r="E638" i="1"/>
  <c r="V638" i="1" s="1"/>
  <c r="W638" i="1" s="1"/>
  <c r="E634" i="1"/>
  <c r="E619" i="1"/>
  <c r="E632" i="1"/>
  <c r="E628" i="1"/>
  <c r="E641" i="1"/>
  <c r="V641" i="1" s="1"/>
  <c r="W641" i="1" s="1"/>
  <c r="E639" i="1"/>
  <c r="V639" i="1" s="1"/>
  <c r="W639" i="1" s="1"/>
  <c r="E637" i="1"/>
  <c r="V637" i="1" s="1"/>
  <c r="W637" i="1" s="1"/>
  <c r="V251" i="1"/>
  <c r="W251" i="1" s="1"/>
  <c r="E633" i="1"/>
  <c r="V633" i="1" s="1"/>
  <c r="W633" i="1" s="1"/>
  <c r="E618" i="1"/>
  <c r="V618" i="1" s="1"/>
  <c r="W618" i="1" s="1"/>
  <c r="E631" i="1"/>
  <c r="V631" i="1" s="1"/>
  <c r="W631" i="1" s="1"/>
  <c r="V302" i="1" l="1"/>
  <c r="W302" i="1" s="1"/>
  <c r="V252" i="1"/>
  <c r="W252" i="1" s="1"/>
  <c r="V176" i="1"/>
  <c r="W176" i="1" s="1"/>
  <c r="V177" i="1"/>
  <c r="W177" i="1" s="1"/>
  <c r="V119" i="1"/>
  <c r="W119" i="1" s="1"/>
  <c r="V230" i="1"/>
  <c r="W230" i="1" s="1"/>
  <c r="V272" i="1"/>
  <c r="W272" i="1" s="1"/>
  <c r="V479" i="1"/>
  <c r="W479" i="1" s="1"/>
  <c r="V246" i="1"/>
  <c r="W246" i="1" s="1"/>
  <c r="V353" i="1"/>
  <c r="W353" i="1" s="1"/>
  <c r="V416" i="1"/>
  <c r="W416" i="1" s="1"/>
  <c r="V383" i="1"/>
  <c r="W383" i="1" s="1"/>
  <c r="V240" i="1"/>
  <c r="W240" i="1" s="1"/>
  <c r="V139" i="1"/>
  <c r="W139" i="1" s="1"/>
  <c r="V131" i="1"/>
  <c r="W131" i="1" s="1"/>
  <c r="V284" i="1"/>
  <c r="W284" i="1" s="1"/>
  <c r="V454" i="1"/>
  <c r="W454" i="1" s="1"/>
  <c r="V335" i="1"/>
  <c r="W335" i="1" s="1"/>
  <c r="V386" i="1"/>
  <c r="W386" i="1" s="1"/>
  <c r="V223" i="1"/>
  <c r="W223" i="1" s="1"/>
  <c r="V530" i="1"/>
  <c r="W530" i="1" s="1"/>
  <c r="V452" i="1"/>
  <c r="W452" i="1" s="1"/>
  <c r="V243" i="1"/>
  <c r="W243" i="1" s="1"/>
  <c r="V496" i="1"/>
  <c r="W496" i="1" s="1"/>
  <c r="V332" i="1"/>
  <c r="W332" i="1" s="1"/>
  <c r="V286" i="1"/>
  <c r="W286" i="1" s="1"/>
  <c r="V324" i="1"/>
  <c r="W324" i="1" s="1"/>
  <c r="V527" i="1"/>
  <c r="W527" i="1" s="1"/>
  <c r="V313" i="1"/>
  <c r="W313" i="1" s="1"/>
  <c r="V340" i="1"/>
  <c r="W340" i="1" s="1"/>
  <c r="V122" i="1"/>
  <c r="W122" i="1" s="1"/>
  <c r="V365" i="1"/>
  <c r="W365" i="1" s="1"/>
  <c r="V419" i="1"/>
  <c r="W419" i="1" s="1"/>
  <c r="V250" i="1"/>
  <c r="W250" i="1" s="1"/>
  <c r="V423" i="1"/>
  <c r="W423" i="1" s="1"/>
  <c r="V466" i="1"/>
  <c r="W466" i="1" s="1"/>
  <c r="V74" i="1"/>
  <c r="W74" i="1" s="1"/>
  <c r="V306" i="1"/>
  <c r="W306" i="1" s="1"/>
  <c r="V368" i="1"/>
  <c r="W368" i="1" s="1"/>
  <c r="V488" i="1"/>
  <c r="W488" i="1" s="1"/>
  <c r="V411" i="1"/>
  <c r="W411" i="1" s="1"/>
  <c r="V294" i="1"/>
  <c r="W294" i="1" s="1"/>
  <c r="V565" i="1"/>
  <c r="W565" i="1" s="1"/>
  <c r="V295" i="1"/>
  <c r="W295" i="1" s="1"/>
  <c r="V471" i="1"/>
  <c r="W471" i="1" s="1"/>
  <c r="W476" i="1" s="1"/>
  <c r="E40" i="5" s="1"/>
  <c r="H40" i="5" s="1"/>
  <c r="V307" i="1"/>
  <c r="W307" i="1" s="1"/>
  <c r="V93" i="1"/>
  <c r="W93" i="1" s="1"/>
  <c r="V568" i="1"/>
  <c r="W568" i="1" s="1"/>
  <c r="V428" i="1"/>
  <c r="W428" i="1" s="1"/>
  <c r="V216" i="1"/>
  <c r="W216" i="1" s="1"/>
  <c r="V575" i="1"/>
  <c r="W575" i="1" s="1"/>
  <c r="V289" i="1"/>
  <c r="W289" i="1" s="1"/>
  <c r="V525" i="1"/>
  <c r="W525" i="1" s="1"/>
  <c r="V412" i="1"/>
  <c r="W412" i="1" s="1"/>
  <c r="V566" i="1"/>
  <c r="W566" i="1" s="1"/>
  <c r="V563" i="1"/>
  <c r="W563" i="1" s="1"/>
  <c r="V427" i="1"/>
  <c r="W427" i="1" s="1"/>
  <c r="V406" i="1"/>
  <c r="W406" i="1" s="1"/>
  <c r="V209" i="1"/>
  <c r="W209" i="1" s="1"/>
  <c r="V296" i="1"/>
  <c r="W296" i="1" s="1"/>
  <c r="V392" i="1"/>
  <c r="W392" i="1" s="1"/>
  <c r="V391" i="1"/>
  <c r="W391" i="1" s="1"/>
  <c r="V485" i="1"/>
  <c r="W485" i="1" s="1"/>
  <c r="V523" i="1"/>
  <c r="W523" i="1" s="1"/>
  <c r="V515" i="1"/>
  <c r="W515" i="1" s="1"/>
  <c r="V401" i="1"/>
  <c r="W401" i="1" s="1"/>
  <c r="V210" i="1"/>
  <c r="W210" i="1" s="1"/>
  <c r="V61" i="1"/>
  <c r="W61" i="1" s="1"/>
  <c r="V561" i="1"/>
  <c r="W561" i="1" s="1"/>
  <c r="V564" i="1"/>
  <c r="W564" i="1" s="1"/>
  <c r="V228" i="1"/>
  <c r="W228" i="1" s="1"/>
  <c r="V522" i="1"/>
  <c r="W522" i="1" s="1"/>
  <c r="V570" i="1"/>
  <c r="W570" i="1" s="1"/>
  <c r="V413" i="1"/>
  <c r="W413" i="1" s="1"/>
  <c r="V408" i="1"/>
  <c r="W408" i="1" s="1"/>
  <c r="V410" i="1"/>
  <c r="W410" i="1" s="1"/>
  <c r="V298" i="1"/>
  <c r="W298" i="1" s="1"/>
  <c r="V521" i="1"/>
  <c r="W521" i="1" s="1"/>
  <c r="V288" i="1"/>
  <c r="W288" i="1" s="1"/>
  <c r="V518" i="1"/>
  <c r="W518" i="1" s="1"/>
  <c r="V567" i="1"/>
  <c r="W567" i="1" s="1"/>
  <c r="V394" i="1"/>
  <c r="W394" i="1" s="1"/>
  <c r="V415" i="1"/>
  <c r="W415" i="1" s="1"/>
  <c r="V405" i="1"/>
  <c r="W405" i="1" s="1"/>
  <c r="V524" i="1"/>
  <c r="W524" i="1" s="1"/>
  <c r="V44" i="1"/>
  <c r="W44" i="1" s="1"/>
  <c r="V229" i="1"/>
  <c r="W229" i="1" s="1"/>
  <c r="V540" i="1"/>
  <c r="W540" i="1" s="1"/>
  <c r="V96" i="1"/>
  <c r="W96" i="1" s="1"/>
  <c r="V260" i="1"/>
  <c r="W260" i="1" s="1"/>
  <c r="V511" i="1"/>
  <c r="W511" i="1" s="1"/>
  <c r="V529" i="1"/>
  <c r="W529" i="1" s="1"/>
  <c r="V253" i="1"/>
  <c r="W253" i="1" s="1"/>
  <c r="V170" i="1"/>
  <c r="W170" i="1" s="1"/>
  <c r="V402" i="1"/>
  <c r="W402" i="1" s="1"/>
  <c r="V45" i="1"/>
  <c r="W45" i="1" s="1"/>
  <c r="V526" i="1"/>
  <c r="W526" i="1" s="1"/>
  <c r="V517" i="1"/>
  <c r="W517" i="1" s="1"/>
  <c r="V367" i="1"/>
  <c r="W367" i="1" s="1"/>
  <c r="V396" i="1"/>
  <c r="W396" i="1" s="1"/>
  <c r="V254" i="1"/>
  <c r="W254" i="1" s="1"/>
  <c r="V400" i="1"/>
  <c r="W400" i="1" s="1"/>
  <c r="V580" i="1"/>
  <c r="W580" i="1" s="1"/>
  <c r="V429" i="1"/>
  <c r="W429" i="1" s="1"/>
  <c r="V407" i="1"/>
  <c r="W407" i="1" s="1"/>
  <c r="V46" i="1"/>
  <c r="W46" i="1" s="1"/>
  <c r="V562" i="1"/>
  <c r="W562" i="1" s="1"/>
  <c r="V434" i="1"/>
  <c r="W434" i="1" s="1"/>
  <c r="V293" i="1"/>
  <c r="W293" i="1" s="1"/>
  <c r="V520" i="1"/>
  <c r="W520" i="1" s="1"/>
  <c r="V395" i="1"/>
  <c r="W395" i="1" s="1"/>
  <c r="V215" i="1"/>
  <c r="W215" i="1" s="1"/>
  <c r="V92" i="1"/>
  <c r="W92" i="1" s="1"/>
  <c r="V414" i="1"/>
  <c r="W414" i="1" s="1"/>
  <c r="V480" i="1"/>
  <c r="W480" i="1" s="1"/>
  <c r="V403" i="1"/>
  <c r="W403" i="1" s="1"/>
  <c r="V409" i="1"/>
  <c r="W409" i="1" s="1"/>
  <c r="V569" i="1"/>
  <c r="W569" i="1" s="1"/>
  <c r="V393" i="1"/>
  <c r="W393" i="1" s="1"/>
  <c r="V259" i="1"/>
  <c r="W259" i="1" s="1"/>
  <c r="V446" i="1"/>
  <c r="W446" i="1" s="1"/>
  <c r="V470" i="1"/>
  <c r="W470" i="1" s="1"/>
  <c r="V390" i="1"/>
  <c r="W390" i="1" s="1"/>
  <c r="V97" i="1"/>
  <c r="W97" i="1" s="1"/>
  <c r="V560" i="1"/>
  <c r="W560" i="1" s="1"/>
  <c r="V297" i="1"/>
  <c r="W297" i="1" s="1"/>
  <c r="V516" i="1"/>
  <c r="W516" i="1" s="1"/>
  <c r="V169" i="1"/>
  <c r="W169" i="1" s="1"/>
  <c r="V559" i="1"/>
  <c r="W559" i="1" s="1"/>
  <c r="V404" i="1"/>
  <c r="W404" i="1" s="1"/>
  <c r="V519" i="1"/>
  <c r="W519" i="1" s="1"/>
  <c r="V528" i="1"/>
  <c r="W528" i="1" s="1"/>
  <c r="V447" i="1"/>
  <c r="W447" i="1" s="1"/>
  <c r="V150" i="1"/>
  <c r="W150" i="1" s="1"/>
  <c r="V163" i="1"/>
  <c r="W163" i="1" s="1"/>
  <c r="V165" i="1"/>
  <c r="W165" i="1" s="1"/>
  <c r="V167" i="1"/>
  <c r="W167" i="1" s="1"/>
  <c r="V151" i="1"/>
  <c r="W151" i="1" s="1"/>
  <c r="V164" i="1"/>
  <c r="W164" i="1" s="1"/>
  <c r="V162" i="1"/>
  <c r="W162" i="1" s="1"/>
  <c r="V153" i="1"/>
  <c r="W153" i="1" s="1"/>
  <c r="V204" i="1"/>
  <c r="W204" i="1" s="1"/>
  <c r="V199" i="1"/>
  <c r="W199" i="1" s="1"/>
  <c r="V154" i="1"/>
  <c r="W154" i="1" s="1"/>
  <c r="V166" i="1"/>
  <c r="W166" i="1" s="1"/>
  <c r="V168" i="1"/>
  <c r="W168" i="1" s="1"/>
  <c r="V152" i="1"/>
  <c r="W152" i="1" s="1"/>
  <c r="V201" i="1"/>
  <c r="W201" i="1" s="1"/>
  <c r="V198" i="1"/>
  <c r="W198" i="1" s="1"/>
  <c r="V202" i="1"/>
  <c r="W202" i="1" s="1"/>
  <c r="V200" i="1"/>
  <c r="W200" i="1" s="1"/>
  <c r="V155" i="1"/>
  <c r="W155" i="1" s="1"/>
  <c r="V161" i="1"/>
  <c r="W161" i="1" s="1"/>
  <c r="V203" i="1"/>
  <c r="W203" i="1" s="1"/>
  <c r="V140" i="1"/>
  <c r="W140" i="1" s="1"/>
  <c r="V320" i="1"/>
  <c r="W320" i="1" s="1"/>
  <c r="V465" i="1"/>
  <c r="W465" i="1" s="1"/>
  <c r="V241" i="1"/>
  <c r="W241" i="1" s="1"/>
  <c r="V21" i="1"/>
  <c r="W21" i="1" s="1"/>
  <c r="V593" i="1"/>
  <c r="W593" i="1" s="1"/>
  <c r="V623" i="1"/>
  <c r="W623" i="1" s="1"/>
  <c r="V620" i="1"/>
  <c r="W620" i="1" s="1"/>
  <c r="V445" i="1"/>
  <c r="W445" i="1" s="1"/>
  <c r="V509" i="1"/>
  <c r="W509" i="1" s="1"/>
  <c r="V574" i="1"/>
  <c r="W574" i="1" s="1"/>
  <c r="W582" i="1" s="1"/>
  <c r="V59" i="1"/>
  <c r="W59" i="1" s="1"/>
  <c r="V72" i="1"/>
  <c r="W72" i="1" s="1"/>
  <c r="V213" i="1"/>
  <c r="W213" i="1" s="1"/>
  <c r="V628" i="1"/>
  <c r="W628" i="1" s="1"/>
  <c r="V463" i="1"/>
  <c r="W463" i="1" s="1"/>
  <c r="V358" i="1"/>
  <c r="W358" i="1" s="1"/>
  <c r="V277" i="1"/>
  <c r="W277" i="1" s="1"/>
  <c r="V47" i="1"/>
  <c r="W47" i="1" s="1"/>
  <c r="V629" i="1"/>
  <c r="W629" i="1" s="1"/>
  <c r="V221" i="1"/>
  <c r="W221" i="1" s="1"/>
  <c r="V181" i="1"/>
  <c r="W181" i="1" s="1"/>
  <c r="V489" i="1"/>
  <c r="W489" i="1" s="1"/>
  <c r="V56" i="1"/>
  <c r="W56" i="1" s="1"/>
  <c r="V534" i="1"/>
  <c r="W534" i="1" s="1"/>
  <c r="V548" i="1"/>
  <c r="W548" i="1" s="1"/>
  <c r="V71" i="1"/>
  <c r="W71" i="1" s="1"/>
  <c r="V60" i="1"/>
  <c r="W60" i="1" s="1"/>
  <c r="V212" i="1"/>
  <c r="W212" i="1" s="1"/>
  <c r="V632" i="1"/>
  <c r="W632" i="1" s="1"/>
  <c r="V337" i="1"/>
  <c r="W337" i="1" s="1"/>
  <c r="V267" i="1"/>
  <c r="W267" i="1" s="1"/>
  <c r="V364" i="1"/>
  <c r="W364" i="1" s="1"/>
  <c r="V5" i="1"/>
  <c r="W5" i="1" s="1"/>
  <c r="W10" i="1" s="1"/>
  <c r="E5" i="5" s="1"/>
  <c r="H5" i="5" s="1"/>
  <c r="V616" i="1"/>
  <c r="W616" i="1" s="1"/>
  <c r="W625" i="1" s="1"/>
  <c r="E50" i="5" s="1"/>
  <c r="H50" i="5" s="1"/>
  <c r="V224" i="1"/>
  <c r="W224" i="1" s="1"/>
  <c r="V501" i="1"/>
  <c r="W501" i="1" s="1"/>
  <c r="V57" i="1"/>
  <c r="W57" i="1" s="1"/>
  <c r="V438" i="1"/>
  <c r="W438" i="1" s="1"/>
  <c r="V482" i="1"/>
  <c r="W482" i="1" s="1"/>
  <c r="V67" i="1"/>
  <c r="W67" i="1" s="1"/>
  <c r="V68" i="1"/>
  <c r="W68" i="1" s="1"/>
  <c r="V86" i="1"/>
  <c r="W86" i="1" s="1"/>
  <c r="V211" i="1"/>
  <c r="W211" i="1" s="1"/>
  <c r="V619" i="1"/>
  <c r="W619" i="1" s="1"/>
  <c r="V372" i="1"/>
  <c r="W372" i="1" s="1"/>
  <c r="V354" i="1"/>
  <c r="W354" i="1" s="1"/>
  <c r="V451" i="1"/>
  <c r="W451" i="1" s="1"/>
  <c r="V271" i="1"/>
  <c r="W271" i="1" s="1"/>
  <c r="V331" i="1"/>
  <c r="W331" i="1" s="1"/>
  <c r="V244" i="1"/>
  <c r="W244" i="1" s="1"/>
  <c r="V473" i="1"/>
  <c r="W473" i="1" s="1"/>
  <c r="V14" i="1"/>
  <c r="W14" i="1" s="1"/>
  <c r="V588" i="1"/>
  <c r="W588" i="1" s="1"/>
  <c r="V605" i="1"/>
  <c r="W605" i="1" s="1"/>
  <c r="V610" i="1"/>
  <c r="W610" i="1" s="1"/>
  <c r="V226" i="1"/>
  <c r="W226" i="1" s="1"/>
  <c r="V279" i="1"/>
  <c r="W279" i="1" s="1"/>
  <c r="V192" i="1"/>
  <c r="W192" i="1" s="1"/>
  <c r="V91" i="1"/>
  <c r="W91" i="1" s="1"/>
  <c r="V495" i="1"/>
  <c r="W495" i="1" s="1"/>
  <c r="V433" i="1"/>
  <c r="W433" i="1" s="1"/>
  <c r="V491" i="1"/>
  <c r="W491" i="1" s="1"/>
  <c r="V94" i="1"/>
  <c r="W94" i="1" s="1"/>
  <c r="V576" i="1"/>
  <c r="W576" i="1" s="1"/>
  <c r="V537" i="1"/>
  <c r="W537" i="1" s="1"/>
  <c r="V263" i="1"/>
  <c r="W263" i="1" s="1"/>
  <c r="V130" i="1"/>
  <c r="W130" i="1" s="1"/>
  <c r="V124" i="1"/>
  <c r="W124" i="1" s="1"/>
  <c r="V120" i="1"/>
  <c r="W120" i="1" s="1"/>
  <c r="V75" i="1"/>
  <c r="W75" i="1" s="1"/>
  <c r="V125" i="1"/>
  <c r="W125" i="1" s="1"/>
  <c r="V305" i="1"/>
  <c r="W305" i="1" s="1"/>
  <c r="V303" i="1"/>
  <c r="W303" i="1" s="1"/>
  <c r="V349" i="1"/>
  <c r="W349" i="1" s="1"/>
  <c r="V355" i="1"/>
  <c r="W355" i="1" s="1"/>
  <c r="V285" i="1"/>
  <c r="W285" i="1" s="1"/>
  <c r="V22" i="1"/>
  <c r="W22" i="1" s="1"/>
  <c r="V606" i="1"/>
  <c r="W606" i="1" s="1"/>
  <c r="V222" i="1"/>
  <c r="W222" i="1" s="1"/>
  <c r="V182" i="1"/>
  <c r="W182" i="1" s="1"/>
  <c r="V510" i="1"/>
  <c r="W510" i="1" s="1"/>
  <c r="V492" i="1"/>
  <c r="W492" i="1" s="1"/>
  <c r="V555" i="1"/>
  <c r="W555" i="1" s="1"/>
  <c r="V505" i="1"/>
  <c r="W505" i="1" s="1"/>
  <c r="V262" i="1"/>
  <c r="W262" i="1" s="1"/>
  <c r="V380" i="1"/>
  <c r="W380" i="1" s="1"/>
  <c r="V144" i="1"/>
  <c r="W144" i="1" s="1"/>
  <c r="V351" i="1"/>
  <c r="W351" i="1" s="1"/>
  <c r="V363" i="1"/>
  <c r="W363" i="1" s="1"/>
  <c r="V326" i="1"/>
  <c r="W326" i="1" s="1"/>
  <c r="V6" i="1"/>
  <c r="W6" i="1" s="1"/>
  <c r="V586" i="1"/>
  <c r="W586" i="1" s="1"/>
  <c r="V636" i="1"/>
  <c r="W636" i="1" s="1"/>
  <c r="V225" i="1"/>
  <c r="W225" i="1" s="1"/>
  <c r="V193" i="1"/>
  <c r="W193" i="1" s="1"/>
  <c r="V110" i="1"/>
  <c r="W110" i="1" s="1"/>
  <c r="V425" i="1"/>
  <c r="W425" i="1" s="1"/>
  <c r="V535" i="1"/>
  <c r="W535" i="1" s="1"/>
  <c r="V104" i="1"/>
  <c r="W104" i="1" s="1"/>
  <c r="V105" i="1"/>
  <c r="W105" i="1" s="1"/>
  <c r="V118" i="1"/>
  <c r="W118" i="1" s="1"/>
  <c r="V281" i="1"/>
  <c r="W281" i="1" s="1"/>
  <c r="V444" i="1"/>
  <c r="W444" i="1" s="1"/>
  <c r="V266" i="1"/>
  <c r="W266" i="1" s="1"/>
  <c r="V15" i="1"/>
  <c r="W15" i="1" s="1"/>
  <c r="W18" i="1" s="1"/>
  <c r="E6" i="5" s="1"/>
  <c r="H6" i="5" s="1"/>
  <c r="V48" i="1"/>
  <c r="W48" i="1" s="1"/>
  <c r="V608" i="1"/>
  <c r="W608" i="1" s="1"/>
  <c r="V227" i="1"/>
  <c r="W227" i="1" s="1"/>
  <c r="V190" i="1"/>
  <c r="W190" i="1" s="1"/>
  <c r="V475" i="1"/>
  <c r="W475" i="1" s="1"/>
  <c r="V98" i="1"/>
  <c r="W98" i="1" s="1"/>
  <c r="V481" i="1"/>
  <c r="W481" i="1" s="1"/>
  <c r="V550" i="1"/>
  <c r="W550" i="1" s="1"/>
  <c r="V323" i="1"/>
  <c r="W323" i="1" s="1"/>
  <c r="V116" i="1"/>
  <c r="W116" i="1" s="1"/>
  <c r="V634" i="1"/>
  <c r="W634" i="1" s="1"/>
  <c r="V374" i="1"/>
  <c r="W374" i="1" s="1"/>
  <c r="W376" i="1" s="1"/>
  <c r="E33" i="5" s="1"/>
  <c r="H33" i="5" s="1"/>
  <c r="V356" i="1"/>
  <c r="W356" i="1" s="1"/>
  <c r="V333" i="1"/>
  <c r="W333" i="1" s="1"/>
  <c r="W346" i="1" s="1"/>
  <c r="E31" i="5" s="1"/>
  <c r="H31" i="5" s="1"/>
  <c r="V239" i="1"/>
  <c r="W239" i="1" s="1"/>
  <c r="V453" i="1"/>
  <c r="W453" i="1" s="1"/>
  <c r="V247" i="1"/>
  <c r="W247" i="1" s="1"/>
  <c r="V24" i="1"/>
  <c r="W24" i="1" s="1"/>
  <c r="V23" i="1"/>
  <c r="W23" i="1" s="1"/>
  <c r="V590" i="1"/>
  <c r="W590" i="1" s="1"/>
  <c r="V607" i="1"/>
  <c r="W607" i="1" s="1"/>
  <c r="V112" i="1"/>
  <c r="W112" i="1" s="1"/>
  <c r="V278" i="1"/>
  <c r="W278" i="1" s="1"/>
  <c r="V461" i="1"/>
  <c r="W461" i="1" s="1"/>
  <c r="V183" i="1"/>
  <c r="W183" i="1" s="1"/>
  <c r="V601" i="1"/>
  <c r="W601" i="1" s="1"/>
  <c r="W612" i="1" s="1"/>
  <c r="V500" i="1"/>
  <c r="W500" i="1" s="1"/>
  <c r="V99" i="1"/>
  <c r="W99" i="1" s="1"/>
  <c r="V493" i="1"/>
  <c r="W493" i="1" s="1"/>
  <c r="V108" i="1"/>
  <c r="W108" i="1" s="1"/>
  <c r="V536" i="1"/>
  <c r="W536" i="1" s="1"/>
  <c r="V484" i="1"/>
  <c r="W484" i="1" s="1"/>
  <c r="V58" i="1"/>
  <c r="W58" i="1" s="1"/>
  <c r="V81" i="1"/>
  <c r="W81" i="1" s="1"/>
  <c r="V135" i="1"/>
  <c r="W135" i="1" s="1"/>
  <c r="V132" i="1"/>
  <c r="W132" i="1" s="1"/>
  <c r="V84" i="1"/>
  <c r="W84" i="1" s="1"/>
  <c r="V117" i="1"/>
  <c r="W117" i="1" s="1"/>
  <c r="W595" i="1"/>
  <c r="Q136" i="1"/>
  <c r="Q195" i="1"/>
  <c r="W41" i="1"/>
  <c r="E9" i="5" s="1"/>
  <c r="H9" i="5" s="1"/>
  <c r="W34" i="1"/>
  <c r="E8" i="5" s="1"/>
  <c r="H8" i="5" s="1"/>
  <c r="V121" i="1"/>
  <c r="W121" i="1" s="1"/>
  <c r="W255" i="1" l="1"/>
  <c r="E25" i="5" s="1"/>
  <c r="H25" i="5" s="1"/>
  <c r="W218" i="1"/>
  <c r="E23" i="5" s="1"/>
  <c r="H23" i="5" s="1"/>
  <c r="W435" i="1"/>
  <c r="E37" i="5" s="1"/>
  <c r="H37" i="5" s="1"/>
  <c r="W156" i="1"/>
  <c r="W171" i="1"/>
  <c r="W26" i="1"/>
  <c r="E7" i="5" s="1"/>
  <c r="H7" i="5" s="1"/>
  <c r="W328" i="1"/>
  <c r="E30" i="5" s="1"/>
  <c r="H30" i="5" s="1"/>
  <c r="W236" i="1"/>
  <c r="E24" i="5" s="1"/>
  <c r="H24" i="5" s="1"/>
  <c r="W147" i="1"/>
  <c r="E17" i="5" s="1"/>
  <c r="H17" i="5" s="1"/>
  <c r="W359" i="1"/>
  <c r="E32" i="5" s="1"/>
  <c r="H32" i="5" s="1"/>
  <c r="W512" i="1"/>
  <c r="W77" i="1"/>
  <c r="E11" i="5" s="1"/>
  <c r="H11" i="5" s="1"/>
  <c r="W571" i="1"/>
  <c r="E46" i="5" s="1"/>
  <c r="H46" i="5" s="1"/>
  <c r="W87" i="1"/>
  <c r="E12" i="5" s="1"/>
  <c r="H12" i="5" s="1"/>
  <c r="W136" i="1"/>
  <c r="E16" i="5" s="1"/>
  <c r="H16" i="5" s="1"/>
  <c r="W268" i="1"/>
  <c r="E26" i="5" s="1"/>
  <c r="H26" i="5" s="1"/>
  <c r="W387" i="1"/>
  <c r="E34" i="5" s="1"/>
  <c r="H34" i="5" s="1"/>
  <c r="W556" i="1"/>
  <c r="W397" i="1"/>
  <c r="E35" i="5" s="1"/>
  <c r="H35" i="5" s="1"/>
  <c r="W448" i="1"/>
  <c r="W113" i="1"/>
  <c r="E14" i="5" s="1"/>
  <c r="H14" i="5" s="1"/>
  <c r="W63" i="1"/>
  <c r="E10" i="5" s="1"/>
  <c r="H10" i="5" s="1"/>
  <c r="W184" i="1"/>
  <c r="E20" i="5" s="1"/>
  <c r="H20" i="5" s="1"/>
  <c r="W101" i="1"/>
  <c r="E13" i="5" s="1"/>
  <c r="H13" i="5" s="1"/>
  <c r="W420" i="1"/>
  <c r="E36" i="5" s="1"/>
  <c r="H36" i="5" s="1"/>
  <c r="W290" i="1"/>
  <c r="E27" i="5" s="1"/>
  <c r="H27" i="5" s="1"/>
  <c r="W541" i="1"/>
  <c r="E44" i="5" s="1"/>
  <c r="H44" i="5" s="1"/>
  <c r="W642" i="1"/>
  <c r="E51" i="5" s="1"/>
  <c r="H51" i="5" s="1"/>
  <c r="W467" i="1"/>
  <c r="E39" i="5" s="1"/>
  <c r="H39" i="5" s="1"/>
  <c r="W497" i="1"/>
  <c r="E41" i="5" s="1"/>
  <c r="H41" i="5" s="1"/>
  <c r="W195" i="1"/>
  <c r="E21" i="5" s="1"/>
  <c r="H21" i="5" s="1"/>
  <c r="W315" i="1"/>
  <c r="E29" i="5" s="1"/>
  <c r="H29" i="5" s="1"/>
  <c r="W126" i="1"/>
  <c r="E15" i="5" s="1"/>
  <c r="H15" i="5" s="1"/>
  <c r="W205" i="1"/>
  <c r="E22" i="5" s="1"/>
  <c r="H22" i="5" s="1"/>
  <c r="W531" i="1"/>
  <c r="W299" i="1"/>
  <c r="E28" i="5" s="1"/>
  <c r="H28" i="5" s="1"/>
  <c r="E18" i="5"/>
  <c r="H18" i="5" s="1"/>
  <c r="E47" i="5"/>
  <c r="H47" i="5" s="1"/>
  <c r="E48" i="5"/>
  <c r="H48" i="5" s="1"/>
  <c r="E49" i="5"/>
  <c r="H49" i="5" s="1"/>
  <c r="F57" i="5" l="1"/>
  <c r="J57" i="5" s="1"/>
  <c r="E19" i="5"/>
  <c r="H19" i="5" s="1"/>
  <c r="E42" i="5"/>
  <c r="H42" i="5" s="1"/>
  <c r="E38" i="5"/>
  <c r="H38" i="5" s="1"/>
  <c r="E43" i="5" l="1"/>
  <c r="H43" i="5" s="1"/>
  <c r="F55" i="5" l="1"/>
  <c r="J55" i="5" s="1"/>
  <c r="E45" i="5"/>
  <c r="H45" i="5" l="1"/>
  <c r="H52" i="5" s="1"/>
  <c r="E52" i="5"/>
  <c r="F56" i="5" l="1"/>
  <c r="J56" i="5" s="1"/>
  <c r="F58" i="5" l="1"/>
  <c r="J58" i="5" s="1"/>
</calcChain>
</file>

<file path=xl/sharedStrings.xml><?xml version="1.0" encoding="utf-8"?>
<sst xmlns="http://schemas.openxmlformats.org/spreadsheetml/2006/main" count="6306" uniqueCount="144">
  <si>
    <t>km/spoj</t>
  </si>
  <si>
    <t>Horní Ves</t>
  </si>
  <si>
    <t>X</t>
  </si>
  <si>
    <t>S</t>
  </si>
  <si>
    <t>omezení</t>
  </si>
  <si>
    <t>NZ</t>
  </si>
  <si>
    <t>počet dní</t>
  </si>
  <si>
    <t>+</t>
  </si>
  <si>
    <t>6+</t>
  </si>
  <si>
    <t>Pelhřimov,,aut.nádr.</t>
  </si>
  <si>
    <t>Želiv,Lhotice</t>
  </si>
  <si>
    <t>Želiv,rest.Na Želivce</t>
  </si>
  <si>
    <t>Horní Cerekev,,žel.st.</t>
  </si>
  <si>
    <t>Horní Cerekev,,nám.</t>
  </si>
  <si>
    <t>XXX324</t>
  </si>
  <si>
    <t>XXX323</t>
  </si>
  <si>
    <t>Nový Rychnov</t>
  </si>
  <si>
    <t>XXX325</t>
  </si>
  <si>
    <t>V</t>
  </si>
  <si>
    <t>Počátky,,aut.nádr.</t>
  </si>
  <si>
    <t>Kamenice n.Lipou,,aut.nádr.</t>
  </si>
  <si>
    <t>Žirovnice,,nám.</t>
  </si>
  <si>
    <t>Rodinov</t>
  </si>
  <si>
    <t>Kamenice n.Lipou,,žel.st.</t>
  </si>
  <si>
    <t>Bělá</t>
  </si>
  <si>
    <t>Veselá,,rozc.</t>
  </si>
  <si>
    <t>Častrov</t>
  </si>
  <si>
    <t>Praha,,Roztyly</t>
  </si>
  <si>
    <t>Loket u Čechtic,,motorest</t>
  </si>
  <si>
    <t>Čechtice,,nám.</t>
  </si>
  <si>
    <t>Košetice</t>
  </si>
  <si>
    <t>V+</t>
  </si>
  <si>
    <t>XXX320</t>
  </si>
  <si>
    <t>Rohozná</t>
  </si>
  <si>
    <t>XXX321</t>
  </si>
  <si>
    <t>Pelhřimov,Skrýšov</t>
  </si>
  <si>
    <t>Vyskytná</t>
  </si>
  <si>
    <t>XXX326</t>
  </si>
  <si>
    <t>Žirov</t>
  </si>
  <si>
    <t>XXX285</t>
  </si>
  <si>
    <t>Těmice</t>
  </si>
  <si>
    <t>Nová Cerekev,,nám.</t>
  </si>
  <si>
    <t>Lidmaň</t>
  </si>
  <si>
    <t>Čížkov</t>
  </si>
  <si>
    <t>Černovice,,nám.</t>
  </si>
  <si>
    <t>XXX290</t>
  </si>
  <si>
    <t>Stojčín,,žel.st.</t>
  </si>
  <si>
    <t>Popelín</t>
  </si>
  <si>
    <t>Veselá</t>
  </si>
  <si>
    <t>Jindřichův Hradec,,aut.nádr.</t>
  </si>
  <si>
    <t>Třešť,,nám.</t>
  </si>
  <si>
    <t>XXX281</t>
  </si>
  <si>
    <t>Střítež</t>
  </si>
  <si>
    <t>XXX300</t>
  </si>
  <si>
    <t>Dušejov,,rozc.</t>
  </si>
  <si>
    <t>Pacov,,aut.nádr.</t>
  </si>
  <si>
    <t>Jihlava,,aut.nádr.</t>
  </si>
  <si>
    <t>Pelhřimov,,Kaufland</t>
  </si>
  <si>
    <t>Pelhřimov,,Osvobození I</t>
  </si>
  <si>
    <t>Kámen</t>
  </si>
  <si>
    <t>XXX287</t>
  </si>
  <si>
    <t>Mnich</t>
  </si>
  <si>
    <t>Vozidlo</t>
  </si>
  <si>
    <t>Turnus</t>
  </si>
  <si>
    <t>omezení/NZ</t>
  </si>
  <si>
    <t>Linka</t>
  </si>
  <si>
    <t>Spoj</t>
  </si>
  <si>
    <t>Linka/spoj</t>
  </si>
  <si>
    <t>Kategorie vozidla spoj</t>
  </si>
  <si>
    <t>kategorie vozidla oběh</t>
  </si>
  <si>
    <t>Čas přistavení</t>
  </si>
  <si>
    <t>Odjezd</t>
  </si>
  <si>
    <t>Místo odjezdu</t>
  </si>
  <si>
    <t>Příjezd</t>
  </si>
  <si>
    <t>Místo příjezdu</t>
  </si>
  <si>
    <t xml:space="preserve">Kontrolní sloupec </t>
  </si>
  <si>
    <t>doba jízdy</t>
  </si>
  <si>
    <t>manipulace</t>
  </si>
  <si>
    <t>výkon</t>
  </si>
  <si>
    <t>čekání</t>
  </si>
  <si>
    <t>provoz dny</t>
  </si>
  <si>
    <t>celkem km/rok</t>
  </si>
  <si>
    <t>Obrataň</t>
  </si>
  <si>
    <t>Tábor,,aut.nádr.</t>
  </si>
  <si>
    <t>Opatov</t>
  </si>
  <si>
    <t>Nová Včelnice,,žel.st.</t>
  </si>
  <si>
    <t>Žirovnice,Vlčetín</t>
  </si>
  <si>
    <t>Kamenný Malíkov</t>
  </si>
  <si>
    <t>Mezná</t>
  </si>
  <si>
    <t>Studená,,ul.1.máje aut.st.</t>
  </si>
  <si>
    <t>Studená,,Masokombinát</t>
  </si>
  <si>
    <t>Horní Dubenky,,Janštejn</t>
  </si>
  <si>
    <t>Studená,Domašín</t>
  </si>
  <si>
    <t>Čechtice</t>
  </si>
  <si>
    <t>Ujeté kilometry (km/rok)</t>
  </si>
  <si>
    <t>Pomocný sloupec</t>
  </si>
  <si>
    <t>Číslo oběhu</t>
  </si>
  <si>
    <t>Kategorie vozidla</t>
  </si>
  <si>
    <t>Počátek turnusu</t>
  </si>
  <si>
    <t>školní dny</t>
  </si>
  <si>
    <t>prázdniny</t>
  </si>
  <si>
    <t>víkendy</t>
  </si>
  <si>
    <t>celkem</t>
  </si>
  <si>
    <t>Celkem za všechny oběhy</t>
  </si>
  <si>
    <t>Počet vozidel podle kategorií</t>
  </si>
  <si>
    <t>Ujeté kilometry podle kategorií (km/rok)</t>
  </si>
  <si>
    <t>Proběhy podle kategorií (km/rok)</t>
  </si>
  <si>
    <t>Oběhy přehled Pelhřimovsko</t>
  </si>
  <si>
    <t>Poznámka: Turnusy 802 a 803 jsou předpokládány jako dvoudenní turnus (jeden autobus jede první den 802 a druhý den 803; druhý autobus naopak).</t>
  </si>
  <si>
    <t>přejezd</t>
  </si>
  <si>
    <t>Oběhy, které jsou v uvedený den mimo provoz:</t>
  </si>
  <si>
    <t>YYY866</t>
  </si>
  <si>
    <t>XXX305</t>
  </si>
  <si>
    <t>XXX315</t>
  </si>
  <si>
    <t>XXX335</t>
  </si>
  <si>
    <t>XXX959</t>
  </si>
  <si>
    <t>XXX280</t>
  </si>
  <si>
    <t>XXX310</t>
  </si>
  <si>
    <t>XXX292</t>
  </si>
  <si>
    <t>XXX291</t>
  </si>
  <si>
    <t>XXX312</t>
  </si>
  <si>
    <t>XXX311</t>
  </si>
  <si>
    <t>XXX293</t>
  </si>
  <si>
    <t>XXX294</t>
  </si>
  <si>
    <t>XXX313</t>
  </si>
  <si>
    <t>XXX258</t>
  </si>
  <si>
    <t>Pacov,,škola Za branou sídl.</t>
  </si>
  <si>
    <t>Nová Včelnice,,TEBO a.s.</t>
  </si>
  <si>
    <t>YYY304</t>
  </si>
  <si>
    <t>Hojovice</t>
  </si>
  <si>
    <t>Význam negativních značek</t>
  </si>
  <si>
    <t>nejede v době školních prázdnin (platí pro všechny prázdniny, jarní dle Kraje Vysočina)</t>
  </si>
  <si>
    <t>nejede v době letních a zimních školních prázdnin</t>
  </si>
  <si>
    <t>nejede v době vánočních prázdnin</t>
  </si>
  <si>
    <t>jede v době školních prázdnin (platí pro všechny prázdniny, jarní dle Kraje Vysočina)</t>
  </si>
  <si>
    <t>jede v době letních a zimních školních prázdnin</t>
  </si>
  <si>
    <t>jede v rozšířené letní sezoně (konec dubna - konec září)</t>
  </si>
  <si>
    <t>jede v pracovní dny</t>
  </si>
  <si>
    <t>jede v sobotu</t>
  </si>
  <si>
    <t>jede v neděli a státem uznané svátky</t>
  </si>
  <si>
    <t>XXX401</t>
  </si>
  <si>
    <t>Dopravce může zajistit turnus 8214 vozidlem kategorie S, avšak dle vzorových oběhů není v daném místě začátku žádné k dispozici.</t>
  </si>
  <si>
    <t>Poznámka: Turnusy 8202 a 8203 jsou předpokládány jako dvoudenní turnus (jeden autobus jede první den 802 a druhý den 803; druhý autobus naopak).</t>
  </si>
  <si>
    <t>Poznámka: Turnusy 8102 a 8103 jsou předpokládány jako dvoudenní turnus (jeden autobus jede první den 802 a druhý den 803; druhý autobus naopak).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</si>
</sst>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3" fillId="0" borderId="0"/>
    <xf numFmtId="0" fontId="5" fillId="0" borderId="1">
      <alignment vertical="top"/>
    </xf>
    <xf numFmtId="0" fontId="5" fillId="0" borderId="0"/>
    <xf numFmtId="0" fontId="9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47">
    <xf numFmtId="0" fontId="0" fillId="0" borderId="0" xfId="0"/>
    <xf numFmtId="0" fontId="0" fillId="0" borderId="1" xfId="0" applyBorder="1"/>
    <xf numFmtId="20" fontId="0" fillId="0" borderId="0" xfId="0" applyNumberFormat="1"/>
    <xf numFmtId="0" fontId="0" fillId="0" borderId="0" xfId="0" applyAlignment="1">
      <alignment horizontal="center"/>
    </xf>
    <xf numFmtId="20" fontId="0" fillId="0" borderId="1" xfId="0" applyNumberFormat="1" applyBorder="1"/>
    <xf numFmtId="0" fontId="5" fillId="0" borderId="3" xfId="0" applyFont="1" applyBorder="1" applyAlignment="1">
      <alignment horizontal="center" textRotation="90" wrapText="1"/>
    </xf>
    <xf numFmtId="0" fontId="6" fillId="0" borderId="0" xfId="1" applyFont="1"/>
    <xf numFmtId="0" fontId="7" fillId="0" borderId="5" xfId="0" applyFont="1" applyBorder="1"/>
    <xf numFmtId="20" fontId="8" fillId="0" borderId="3" xfId="0" applyNumberFormat="1" applyFont="1" applyBorder="1"/>
    <xf numFmtId="0" fontId="8" fillId="0" borderId="3" xfId="0" applyFont="1" applyBorder="1"/>
    <xf numFmtId="0" fontId="7" fillId="0" borderId="3" xfId="0" applyFont="1" applyBorder="1"/>
    <xf numFmtId="0" fontId="8" fillId="0" borderId="7" xfId="0" applyFont="1" applyBorder="1"/>
    <xf numFmtId="164" fontId="7" fillId="0" borderId="1" xfId="0" applyNumberFormat="1" applyFont="1" applyBorder="1"/>
    <xf numFmtId="0" fontId="0" fillId="0" borderId="9" xfId="0" applyBorder="1"/>
    <xf numFmtId="20" fontId="0" fillId="0" borderId="9" xfId="0" applyNumberFormat="1" applyBorder="1"/>
    <xf numFmtId="164" fontId="7" fillId="0" borderId="9" xfId="0" applyNumberFormat="1" applyFont="1" applyBorder="1"/>
    <xf numFmtId="0" fontId="0" fillId="0" borderId="10" xfId="0" applyBorder="1"/>
    <xf numFmtId="0" fontId="0" fillId="0" borderId="12" xfId="0" applyBorder="1"/>
    <xf numFmtId="0" fontId="0" fillId="0" borderId="16" xfId="0" applyBorder="1"/>
    <xf numFmtId="20" fontId="0" fillId="0" borderId="16" xfId="0" applyNumberFormat="1" applyBorder="1"/>
    <xf numFmtId="0" fontId="0" fillId="0" borderId="17" xfId="0" applyBorder="1"/>
    <xf numFmtId="0" fontId="11" fillId="0" borderId="0" xfId="5" applyFont="1"/>
    <xf numFmtId="0" fontId="12" fillId="0" borderId="0" xfId="0" applyFont="1" applyAlignment="1">
      <alignment wrapText="1"/>
    </xf>
    <xf numFmtId="0" fontId="12" fillId="0" borderId="0" xfId="0" applyFont="1" applyAlignment="1">
      <alignment horizontal="right"/>
    </xf>
    <xf numFmtId="0" fontId="13" fillId="0" borderId="0" xfId="6" applyFont="1" applyAlignment="1">
      <alignment horizontal="right"/>
    </xf>
    <xf numFmtId="0" fontId="13" fillId="0" borderId="0" xfId="6" applyFont="1"/>
    <xf numFmtId="0" fontId="14" fillId="0" borderId="0" xfId="6" applyFont="1"/>
    <xf numFmtId="3" fontId="13" fillId="0" borderId="0" xfId="6" applyNumberFormat="1" applyFont="1"/>
    <xf numFmtId="0" fontId="2" fillId="0" borderId="0" xfId="7"/>
    <xf numFmtId="0" fontId="15" fillId="0" borderId="2" xfId="6" applyFont="1" applyBorder="1" applyAlignment="1">
      <alignment horizontal="center" wrapText="1"/>
    </xf>
    <xf numFmtId="0" fontId="15" fillId="0" borderId="3" xfId="6" applyFont="1" applyBorder="1" applyAlignment="1">
      <alignment horizontal="center" wrapText="1"/>
    </xf>
    <xf numFmtId="0" fontId="15" fillId="0" borderId="3" xfId="6" applyFont="1" applyBorder="1" applyAlignment="1">
      <alignment horizontal="left" wrapText="1"/>
    </xf>
    <xf numFmtId="0" fontId="15" fillId="0" borderId="22" xfId="6" applyFont="1" applyBorder="1" applyAlignment="1">
      <alignment horizontal="left" wrapText="1"/>
    </xf>
    <xf numFmtId="0" fontId="15" fillId="0" borderId="4" xfId="7" applyFont="1" applyBorder="1"/>
    <xf numFmtId="0" fontId="15" fillId="0" borderId="5" xfId="7" applyFont="1" applyBorder="1"/>
    <xf numFmtId="0" fontId="15" fillId="0" borderId="23" xfId="6" applyFont="1" applyBorder="1"/>
    <xf numFmtId="0" fontId="2" fillId="0" borderId="0" xfId="7" applyAlignment="1">
      <alignment wrapText="1"/>
    </xf>
    <xf numFmtId="0" fontId="12" fillId="0" borderId="14" xfId="8" applyFont="1" applyBorder="1"/>
    <xf numFmtId="3" fontId="13" fillId="0" borderId="14" xfId="9" applyNumberFormat="1" applyFont="1" applyBorder="1"/>
    <xf numFmtId="3" fontId="13" fillId="0" borderId="24" xfId="9" applyNumberFormat="1" applyFont="1" applyBorder="1"/>
    <xf numFmtId="3" fontId="13" fillId="0" borderId="8" xfId="9" applyNumberFormat="1" applyFont="1" applyBorder="1"/>
    <xf numFmtId="3" fontId="13" fillId="0" borderId="9" xfId="9" applyNumberFormat="1" applyFont="1" applyBorder="1"/>
    <xf numFmtId="3" fontId="15" fillId="0" borderId="10" xfId="9" applyNumberFormat="1" applyFont="1" applyBorder="1"/>
    <xf numFmtId="0" fontId="12" fillId="0" borderId="1" xfId="8" applyFont="1" applyBorder="1"/>
    <xf numFmtId="3" fontId="13" fillId="0" borderId="1" xfId="9" applyNumberFormat="1" applyFont="1" applyBorder="1"/>
    <xf numFmtId="3" fontId="13" fillId="0" borderId="25" xfId="9" applyNumberFormat="1" applyFont="1" applyBorder="1"/>
    <xf numFmtId="3" fontId="13" fillId="0" borderId="11" xfId="9" applyNumberFormat="1" applyFont="1" applyBorder="1"/>
    <xf numFmtId="3" fontId="15" fillId="0" borderId="26" xfId="9" applyNumberFormat="1" applyFont="1" applyBorder="1"/>
    <xf numFmtId="3" fontId="13" fillId="0" borderId="4" xfId="6" applyNumberFormat="1" applyFont="1" applyBorder="1"/>
    <xf numFmtId="3" fontId="13" fillId="0" borderId="5" xfId="6" applyNumberFormat="1" applyFont="1" applyBorder="1"/>
    <xf numFmtId="3" fontId="15" fillId="0" borderId="7" xfId="9" applyNumberFormat="1" applyFont="1" applyBorder="1"/>
    <xf numFmtId="0" fontId="15" fillId="0" borderId="0" xfId="6" applyFont="1"/>
    <xf numFmtId="0" fontId="15" fillId="0" borderId="0" xfId="6" applyFont="1" applyAlignment="1">
      <alignment wrapText="1"/>
    </xf>
    <xf numFmtId="0" fontId="7" fillId="0" borderId="0" xfId="0" applyFont="1"/>
    <xf numFmtId="0" fontId="8" fillId="0" borderId="0" xfId="0" applyFont="1"/>
    <xf numFmtId="20" fontId="8" fillId="0" borderId="0" xfId="0" applyNumberFormat="1" applyFont="1"/>
    <xf numFmtId="165" fontId="7" fillId="0" borderId="0" xfId="0" applyNumberFormat="1" applyFont="1"/>
    <xf numFmtId="3" fontId="13" fillId="0" borderId="22" xfId="6" applyNumberFormat="1" applyFont="1" applyBorder="1"/>
    <xf numFmtId="3" fontId="13" fillId="0" borderId="27" xfId="9" applyNumberFormat="1" applyFont="1" applyBorder="1"/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1" xfId="0" applyBorder="1"/>
    <xf numFmtId="20" fontId="0" fillId="0" borderId="1" xfId="0" applyNumberFormat="1" applyBorder="1"/>
    <xf numFmtId="0" fontId="4" fillId="0" borderId="0" xfId="0" applyFont="1"/>
    <xf numFmtId="20" fontId="4" fillId="0" borderId="1" xfId="0" applyNumberFormat="1" applyFont="1" applyBorder="1"/>
    <xf numFmtId="3" fontId="13" fillId="0" borderId="1" xfId="9" applyNumberFormat="1" applyFont="1" applyBorder="1"/>
    <xf numFmtId="20" fontId="4" fillId="0" borderId="9" xfId="0" applyNumberFormat="1" applyFont="1" applyBorder="1"/>
    <xf numFmtId="0" fontId="0" fillId="0" borderId="12" xfId="0" applyBorder="1"/>
    <xf numFmtId="0" fontId="7" fillId="0" borderId="0" xfId="0" applyFont="1"/>
    <xf numFmtId="20" fontId="4" fillId="0" borderId="16" xfId="0" applyNumberFormat="1" applyFont="1" applyBorder="1"/>
    <xf numFmtId="20" fontId="4" fillId="0" borderId="0" xfId="0" applyNumberFormat="1" applyFont="1"/>
    <xf numFmtId="0" fontId="16" fillId="0" borderId="0" xfId="0" applyFont="1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Fill="1"/>
    <xf numFmtId="0" fontId="1" fillId="0" borderId="0" xfId="0" applyFont="1" applyAlignment="1">
      <alignment horizontal="center"/>
    </xf>
    <xf numFmtId="20" fontId="1" fillId="0" borderId="0" xfId="0" applyNumberFormat="1" applyFont="1" applyAlignment="1">
      <alignment horizontal="center"/>
    </xf>
    <xf numFmtId="20" fontId="1" fillId="0" borderId="0" xfId="0" applyNumberFormat="1" applyFont="1"/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1" fillId="0" borderId="9" xfId="0" applyFont="1" applyFill="1" applyBorder="1"/>
    <xf numFmtId="0" fontId="1" fillId="0" borderId="9" xfId="0" applyFont="1" applyBorder="1" applyAlignment="1">
      <alignment horizontal="center"/>
    </xf>
    <xf numFmtId="20" fontId="1" fillId="0" borderId="9" xfId="0" applyNumberFormat="1" applyFont="1" applyBorder="1" applyAlignment="1">
      <alignment horizontal="center"/>
    </xf>
    <xf numFmtId="20" fontId="1" fillId="0" borderId="9" xfId="0" applyNumberFormat="1" applyFont="1" applyBorder="1"/>
    <xf numFmtId="0" fontId="1" fillId="0" borderId="11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/>
    <xf numFmtId="0" fontId="1" fillId="0" borderId="15" xfId="0" applyFont="1" applyBorder="1" applyAlignment="1">
      <alignment horizontal="left"/>
    </xf>
    <xf numFmtId="0" fontId="1" fillId="0" borderId="16" xfId="0" applyFont="1" applyBorder="1"/>
    <xf numFmtId="0" fontId="1" fillId="0" borderId="16" xfId="0" applyFont="1" applyFill="1" applyBorder="1"/>
    <xf numFmtId="0" fontId="1" fillId="0" borderId="16" xfId="0" applyFont="1" applyBorder="1" applyAlignment="1">
      <alignment horizontal="center"/>
    </xf>
    <xf numFmtId="20" fontId="1" fillId="0" borderId="16" xfId="0" applyNumberFormat="1" applyFont="1" applyBorder="1" applyAlignment="1">
      <alignment horizontal="center"/>
    </xf>
    <xf numFmtId="20" fontId="1" fillId="0" borderId="16" xfId="0" applyNumberFormat="1" applyFont="1" applyBorder="1"/>
    <xf numFmtId="0" fontId="1" fillId="0" borderId="8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6" fillId="0" borderId="2" xfId="0" applyFont="1" applyBorder="1" applyAlignment="1">
      <alignment horizontal="left" textRotation="90" wrapText="1"/>
    </xf>
    <xf numFmtId="0" fontId="6" fillId="0" borderId="3" xfId="0" applyFont="1" applyBorder="1" applyAlignment="1">
      <alignment textRotation="90" wrapText="1"/>
    </xf>
    <xf numFmtId="0" fontId="6" fillId="0" borderId="3" xfId="0" applyFont="1" applyBorder="1" applyAlignment="1">
      <alignment horizontal="center" textRotation="90" wrapText="1"/>
    </xf>
    <xf numFmtId="0" fontId="17" fillId="0" borderId="3" xfId="0" applyFont="1" applyBorder="1" applyAlignment="1">
      <alignment horizontal="center" textRotation="90" wrapText="1"/>
    </xf>
    <xf numFmtId="0" fontId="6" fillId="0" borderId="3" xfId="0" applyFont="1" applyBorder="1" applyAlignment="1">
      <alignment horizontal="center" wrapText="1"/>
    </xf>
    <xf numFmtId="0" fontId="6" fillId="0" borderId="3" xfId="0" applyFont="1" applyFill="1" applyBorder="1" applyAlignment="1">
      <alignment horizontal="center" textRotation="90" wrapText="1"/>
    </xf>
    <xf numFmtId="1" fontId="6" fillId="0" borderId="4" xfId="2" applyNumberFormat="1" applyFont="1" applyBorder="1" applyAlignment="1">
      <alignment horizontal="left" vertical="top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Fill="1" applyBorder="1"/>
    <xf numFmtId="0" fontId="18" fillId="0" borderId="5" xfId="2" applyFont="1" applyBorder="1" applyAlignment="1">
      <alignment horizontal="right" vertical="top"/>
    </xf>
    <xf numFmtId="164" fontId="18" fillId="0" borderId="5" xfId="2" applyNumberFormat="1" applyFont="1" applyBorder="1" applyAlignment="1">
      <alignment horizontal="center" vertical="top"/>
    </xf>
    <xf numFmtId="0" fontId="16" fillId="0" borderId="5" xfId="0" applyFont="1" applyBorder="1" applyAlignment="1">
      <alignment horizontal="center"/>
    </xf>
    <xf numFmtId="0" fontId="16" fillId="0" borderId="5" xfId="0" applyFont="1" applyBorder="1"/>
    <xf numFmtId="0" fontId="18" fillId="0" borderId="6" xfId="2" applyFont="1" applyBorder="1" applyAlignment="1">
      <alignment horizontal="center" vertical="top"/>
    </xf>
    <xf numFmtId="0" fontId="4" fillId="0" borderId="5" xfId="0" applyFont="1" applyBorder="1"/>
    <xf numFmtId="164" fontId="16" fillId="0" borderId="5" xfId="0" applyNumberFormat="1" applyFont="1" applyBorder="1"/>
    <xf numFmtId="49" fontId="6" fillId="0" borderId="1" xfId="3" applyNumberFormat="1" applyFont="1" applyBorder="1" applyAlignment="1">
      <alignment horizontal="left" vertical="center" shrinkToFit="1"/>
    </xf>
    <xf numFmtId="164" fontId="6" fillId="0" borderId="16" xfId="4" applyNumberFormat="1" applyFont="1" applyBorder="1" applyAlignment="1">
      <alignment horizontal="center"/>
    </xf>
    <xf numFmtId="164" fontId="6" fillId="0" borderId="1" xfId="3" applyNumberFormat="1" applyFont="1" applyBorder="1" applyAlignment="1">
      <alignment horizontal="center" vertical="center"/>
    </xf>
    <xf numFmtId="20" fontId="6" fillId="0" borderId="13" xfId="4" applyNumberFormat="1" applyFont="1" applyBorder="1" applyAlignment="1">
      <alignment horizontal="center"/>
    </xf>
    <xf numFmtId="164" fontId="6" fillId="0" borderId="13" xfId="4" applyNumberFormat="1" applyFont="1" applyBorder="1" applyAlignment="1">
      <alignment horizontal="center"/>
    </xf>
    <xf numFmtId="164" fontId="6" fillId="0" borderId="1" xfId="4" applyNumberFormat="1" applyFont="1" applyBorder="1" applyAlignment="1">
      <alignment horizontal="center"/>
    </xf>
    <xf numFmtId="49" fontId="1" fillId="0" borderId="18" xfId="0" applyNumberFormat="1" applyFont="1" applyBorder="1"/>
    <xf numFmtId="49" fontId="1" fillId="0" borderId="13" xfId="0" applyNumberFormat="1" applyFont="1" applyBorder="1"/>
    <xf numFmtId="49" fontId="6" fillId="0" borderId="9" xfId="3" applyNumberFormat="1" applyFont="1" applyBorder="1" applyAlignment="1">
      <alignment horizontal="left" vertical="center" shrinkToFit="1"/>
    </xf>
    <xf numFmtId="49" fontId="6" fillId="0" borderId="0" xfId="3" applyNumberFormat="1" applyFont="1" applyAlignment="1">
      <alignment horizontal="left" vertical="center" shrinkToFit="1"/>
    </xf>
    <xf numFmtId="1" fontId="6" fillId="0" borderId="0" xfId="2" applyNumberFormat="1" applyFont="1" applyBorder="1" applyAlignment="1">
      <alignment horizontal="left" vertical="top"/>
    </xf>
    <xf numFmtId="0" fontId="18" fillId="0" borderId="0" xfId="2" applyFont="1" applyBorder="1" applyAlignment="1">
      <alignment horizontal="right" vertical="top"/>
    </xf>
    <xf numFmtId="164" fontId="18" fillId="0" borderId="0" xfId="2" applyNumberFormat="1" applyFont="1" applyBorder="1" applyAlignment="1">
      <alignment horizontal="center" vertical="top"/>
    </xf>
    <xf numFmtId="0" fontId="16" fillId="0" borderId="0" xfId="0" applyFont="1" applyAlignment="1">
      <alignment horizontal="center"/>
    </xf>
    <xf numFmtId="0" fontId="16" fillId="0" borderId="0" xfId="0" applyFont="1"/>
    <xf numFmtId="0" fontId="18" fillId="0" borderId="0" xfId="2" applyFont="1" applyBorder="1" applyAlignment="1">
      <alignment horizontal="center" vertical="top"/>
    </xf>
    <xf numFmtId="164" fontId="16" fillId="0" borderId="0" xfId="0" applyNumberFormat="1" applyFont="1"/>
    <xf numFmtId="49" fontId="6" fillId="0" borderId="16" xfId="3" applyNumberFormat="1" applyFont="1" applyBorder="1" applyAlignment="1">
      <alignment horizontal="left" vertical="center" shrinkToFit="1"/>
    </xf>
    <xf numFmtId="0" fontId="1" fillId="0" borderId="15" xfId="0" applyFont="1" applyFill="1" applyBorder="1" applyAlignment="1">
      <alignment horizontal="left"/>
    </xf>
    <xf numFmtId="0" fontId="6" fillId="0" borderId="0" xfId="0" applyFont="1"/>
    <xf numFmtId="0" fontId="1" fillId="0" borderId="0" xfId="6" applyFont="1" applyFill="1" applyAlignment="1">
      <alignment horizontal="center"/>
    </xf>
    <xf numFmtId="20" fontId="1" fillId="0" borderId="0" xfId="0" applyNumberFormat="1" applyFont="1" applyAlignment="1">
      <alignment horizontal="right"/>
    </xf>
    <xf numFmtId="164" fontId="6" fillId="0" borderId="0" xfId="3" applyNumberFormat="1" applyFont="1" applyAlignment="1">
      <alignment horizontal="left" vertical="center" shrinkToFit="1"/>
    </xf>
    <xf numFmtId="0" fontId="1" fillId="0" borderId="0" xfId="0" applyFont="1" applyAlignment="1">
      <alignment horizontal="right"/>
    </xf>
    <xf numFmtId="0" fontId="16" fillId="0" borderId="19" xfId="6" applyFont="1" applyBorder="1" applyAlignment="1">
      <alignment horizontal="center"/>
    </xf>
    <xf numFmtId="0" fontId="16" fillId="0" borderId="20" xfId="6" applyFont="1" applyBorder="1" applyAlignment="1">
      <alignment horizontal="center"/>
    </xf>
    <xf numFmtId="0" fontId="16" fillId="0" borderId="21" xfId="6" applyFont="1" applyBorder="1" applyAlignment="1">
      <alignment horizontal="center"/>
    </xf>
    <xf numFmtId="0" fontId="13" fillId="0" borderId="4" xfId="6" applyFont="1" applyBorder="1" applyAlignment="1">
      <alignment horizontal="center"/>
    </xf>
    <xf numFmtId="0" fontId="13" fillId="0" borderId="5" xfId="6" applyFont="1" applyBorder="1" applyAlignment="1">
      <alignment horizontal="center"/>
    </xf>
    <xf numFmtId="0" fontId="13" fillId="0" borderId="23" xfId="6" applyFont="1" applyBorder="1" applyAlignment="1">
      <alignment horizontal="center"/>
    </xf>
  </cellXfs>
  <cellStyles count="14">
    <cellStyle name="ColorStyle 2 2 2" xfId="2"/>
    <cellStyle name="Normální" xfId="0" builtinId="0"/>
    <cellStyle name="Normální 16" xfId="1"/>
    <cellStyle name="Normální 16 2" xfId="7"/>
    <cellStyle name="Normální 16 2 2" xfId="12"/>
    <cellStyle name="Normální 16 3" xfId="10"/>
    <cellStyle name="Normální 17" xfId="5"/>
    <cellStyle name="Normální 17 2" xfId="11"/>
    <cellStyle name="Normální 2" xfId="4"/>
    <cellStyle name="Normální 2 2 4" xfId="6"/>
    <cellStyle name="Normální 2 2 4 2" xfId="9"/>
    <cellStyle name="Normální 6 5" xfId="8"/>
    <cellStyle name="Normální 6 5 2" xfId="13"/>
    <cellStyle name="normální_xlaJRLJR" xfId="3"/>
  </cellStyles>
  <dxfs count="8"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3"/>
  <sheetViews>
    <sheetView workbookViewId="0"/>
  </sheetViews>
  <sheetFormatPr defaultRowHeight="15" x14ac:dyDescent="0.25"/>
  <cols>
    <col min="1" max="1" width="5.140625" style="74" customWidth="1"/>
    <col min="2" max="2" width="5.7109375" style="75" customWidth="1"/>
    <col min="3" max="3" width="4.28515625" style="75" customWidth="1"/>
    <col min="4" max="4" width="4.7109375" style="75" customWidth="1"/>
    <col min="5" max="5" width="5.140625" style="75" customWidth="1"/>
    <col min="6" max="6" width="8.28515625" style="75" customWidth="1"/>
    <col min="7" max="7" width="5.28515625" style="76" customWidth="1"/>
    <col min="8" max="8" width="11.7109375" style="75" customWidth="1"/>
    <col min="9" max="9" width="5.5703125" style="77" customWidth="1"/>
    <col min="10" max="10" width="4.85546875" style="77" customWidth="1"/>
    <col min="11" max="11" width="7.28515625" style="64" customWidth="1"/>
    <col min="12" max="12" width="7.28515625" style="77" customWidth="1"/>
    <col min="13" max="13" width="25.28515625" style="75" customWidth="1"/>
    <col min="14" max="14" width="8.42578125" style="75" customWidth="1"/>
    <col min="15" max="15" width="26.42578125" style="75" customWidth="1"/>
    <col min="16" max="16" width="4.7109375" style="75" customWidth="1"/>
    <col min="17" max="20" width="7.7109375" customWidth="1"/>
    <col min="21" max="21" width="7.28515625" customWidth="1"/>
    <col min="22" max="22" width="5.7109375" customWidth="1"/>
    <col min="23" max="23" width="8.42578125" customWidth="1"/>
  </cols>
  <sheetData>
    <row r="1" spans="1:27" s="6" customFormat="1" ht="114" thickBot="1" x14ac:dyDescent="0.3">
      <c r="A1" s="100" t="s">
        <v>62</v>
      </c>
      <c r="B1" s="101" t="s">
        <v>63</v>
      </c>
      <c r="C1" s="102" t="s">
        <v>4</v>
      </c>
      <c r="D1" s="102" t="s">
        <v>5</v>
      </c>
      <c r="E1" s="103" t="s">
        <v>64</v>
      </c>
      <c r="F1" s="104" t="s">
        <v>65</v>
      </c>
      <c r="G1" s="105" t="s">
        <v>66</v>
      </c>
      <c r="H1" s="104" t="s">
        <v>67</v>
      </c>
      <c r="I1" s="102" t="s">
        <v>68</v>
      </c>
      <c r="J1" s="102" t="s">
        <v>69</v>
      </c>
      <c r="K1" s="102" t="s">
        <v>70</v>
      </c>
      <c r="L1" s="102" t="s">
        <v>71</v>
      </c>
      <c r="M1" s="102" t="s">
        <v>72</v>
      </c>
      <c r="N1" s="102" t="s">
        <v>73</v>
      </c>
      <c r="O1" s="102" t="s">
        <v>74</v>
      </c>
      <c r="P1" s="102" t="s">
        <v>75</v>
      </c>
      <c r="Q1" s="5" t="s">
        <v>76</v>
      </c>
      <c r="R1" s="5" t="s">
        <v>77</v>
      </c>
      <c r="S1" s="5" t="s">
        <v>78</v>
      </c>
      <c r="T1" s="5" t="s">
        <v>79</v>
      </c>
      <c r="U1" s="5" t="s">
        <v>0</v>
      </c>
      <c r="V1" s="5" t="s">
        <v>80</v>
      </c>
      <c r="W1" s="5" t="s">
        <v>81</v>
      </c>
    </row>
    <row r="3" spans="1:27" ht="15.75" thickBot="1" x14ac:dyDescent="0.3">
      <c r="L3" s="78"/>
      <c r="N3" s="79"/>
      <c r="Q3" s="2"/>
      <c r="R3" s="2"/>
      <c r="S3" s="2"/>
      <c r="T3" s="2"/>
      <c r="V3" s="2"/>
      <c r="W3" s="2"/>
    </row>
    <row r="4" spans="1:27" x14ac:dyDescent="0.25">
      <c r="A4" s="80">
        <v>801</v>
      </c>
      <c r="B4" s="81">
        <v>8001</v>
      </c>
      <c r="C4" s="81" t="s">
        <v>2</v>
      </c>
      <c r="D4" s="81"/>
      <c r="E4" s="81" t="str">
        <f>CONCATENATE(C4,D4)</f>
        <v>X</v>
      </c>
      <c r="F4" s="81" t="s">
        <v>140</v>
      </c>
      <c r="G4" s="82">
        <v>1</v>
      </c>
      <c r="H4" s="81" t="str">
        <f>CONCATENATE(F4,"/",G4)</f>
        <v>XXX401/1</v>
      </c>
      <c r="I4" s="83" t="s">
        <v>31</v>
      </c>
      <c r="J4" s="83" t="s">
        <v>31</v>
      </c>
      <c r="K4" s="67">
        <v>0.1875</v>
      </c>
      <c r="L4" s="84">
        <v>0.19097222222222221</v>
      </c>
      <c r="M4" s="81" t="s">
        <v>9</v>
      </c>
      <c r="N4" s="85">
        <v>0.2673611111111111</v>
      </c>
      <c r="O4" s="81" t="s">
        <v>27</v>
      </c>
      <c r="P4" s="81" t="str">
        <f t="shared" ref="P4:P8" si="0">IF(M5=O4,"OK","POZOR")</f>
        <v>OK</v>
      </c>
      <c r="Q4" s="14">
        <f t="shared" ref="Q4:Q9" si="1">IF(ISNUMBER(G4),N4-L4,IF(F4="přejezd",N4-L4,0))</f>
        <v>7.6388888888888895E-2</v>
      </c>
      <c r="R4" s="14">
        <f t="shared" ref="R4:R9" si="2">IF(ISNUMBER(G4),L4-K4,0)</f>
        <v>3.4722222222222099E-3</v>
      </c>
      <c r="S4" s="14">
        <f t="shared" ref="S4:S9" si="3">Q4+R4</f>
        <v>7.9861111111111105E-2</v>
      </c>
      <c r="T4" s="14"/>
      <c r="U4" s="13">
        <v>106.2</v>
      </c>
      <c r="V4" s="13">
        <f>INDEX('Počty dní'!A:E,MATCH(E4,'Počty dní'!C:C,0),4)</f>
        <v>195</v>
      </c>
      <c r="W4" s="16">
        <f>V4*U4</f>
        <v>20709</v>
      </c>
      <c r="Z4" s="59"/>
      <c r="AA4" s="59"/>
    </row>
    <row r="5" spans="1:27" x14ac:dyDescent="0.25">
      <c r="A5" s="86">
        <v>801</v>
      </c>
      <c r="B5" s="87">
        <v>8001</v>
      </c>
      <c r="C5" s="87" t="s">
        <v>2</v>
      </c>
      <c r="D5" s="87"/>
      <c r="E5" s="87" t="str">
        <f>CONCATENATE(C5,D5)</f>
        <v>X</v>
      </c>
      <c r="F5" s="87" t="s">
        <v>140</v>
      </c>
      <c r="G5" s="88">
        <v>10</v>
      </c>
      <c r="H5" s="87" t="str">
        <f t="shared" ref="H5:H9" si="4">CONCATENATE(F5,"/",G5)</f>
        <v>XXX401/10</v>
      </c>
      <c r="I5" s="89" t="s">
        <v>31</v>
      </c>
      <c r="J5" s="89" t="s">
        <v>31</v>
      </c>
      <c r="K5" s="65">
        <v>0.30555555555555558</v>
      </c>
      <c r="L5" s="90">
        <v>0.3125</v>
      </c>
      <c r="M5" s="87" t="s">
        <v>27</v>
      </c>
      <c r="N5" s="91">
        <v>0.3923611111111111</v>
      </c>
      <c r="O5" s="87" t="s">
        <v>9</v>
      </c>
      <c r="P5" s="87" t="str">
        <f t="shared" si="0"/>
        <v>OK</v>
      </c>
      <c r="Q5" s="4">
        <f t="shared" si="1"/>
        <v>7.9861111111111105E-2</v>
      </c>
      <c r="R5" s="4">
        <f t="shared" si="2"/>
        <v>6.9444444444444198E-3</v>
      </c>
      <c r="S5" s="4">
        <f t="shared" si="3"/>
        <v>8.6805555555555525E-2</v>
      </c>
      <c r="T5" s="4">
        <f t="shared" ref="T5:T9" si="5">K5-N4</f>
        <v>3.8194444444444475E-2</v>
      </c>
      <c r="U5" s="1">
        <v>106.2</v>
      </c>
      <c r="V5" s="1">
        <f>INDEX('Počty dní'!A:E,MATCH(E5,'Počty dní'!C:C,0),4)</f>
        <v>195</v>
      </c>
      <c r="W5" s="17">
        <f>V5*U5</f>
        <v>20709</v>
      </c>
      <c r="Y5" s="59"/>
      <c r="Z5" s="59"/>
      <c r="AA5" s="59"/>
    </row>
    <row r="6" spans="1:27" x14ac:dyDescent="0.25">
      <c r="A6" s="86">
        <v>801</v>
      </c>
      <c r="B6" s="87">
        <v>8001</v>
      </c>
      <c r="C6" s="87" t="s">
        <v>2</v>
      </c>
      <c r="D6" s="87"/>
      <c r="E6" s="87" t="str">
        <f t="shared" ref="E6" si="6">CONCATENATE(C6,D6)</f>
        <v>X</v>
      </c>
      <c r="F6" s="87" t="s">
        <v>140</v>
      </c>
      <c r="G6" s="88">
        <v>11</v>
      </c>
      <c r="H6" s="87" t="str">
        <f t="shared" si="4"/>
        <v>XXX401/11</v>
      </c>
      <c r="I6" s="89" t="s">
        <v>31</v>
      </c>
      <c r="J6" s="89" t="s">
        <v>31</v>
      </c>
      <c r="K6" s="65">
        <v>0.43402777777777779</v>
      </c>
      <c r="L6" s="90">
        <v>0.44097222222222227</v>
      </c>
      <c r="M6" s="87" t="s">
        <v>9</v>
      </c>
      <c r="N6" s="91">
        <v>0.51736111111111105</v>
      </c>
      <c r="O6" s="87" t="s">
        <v>27</v>
      </c>
      <c r="P6" s="87" t="str">
        <f t="shared" si="0"/>
        <v>OK</v>
      </c>
      <c r="Q6" s="4">
        <f t="shared" si="1"/>
        <v>7.6388888888888784E-2</v>
      </c>
      <c r="R6" s="4">
        <f t="shared" si="2"/>
        <v>6.9444444444444753E-3</v>
      </c>
      <c r="S6" s="4">
        <f t="shared" si="3"/>
        <v>8.3333333333333259E-2</v>
      </c>
      <c r="T6" s="4">
        <f t="shared" si="5"/>
        <v>4.1666666666666685E-2</v>
      </c>
      <c r="U6" s="1">
        <v>106.2</v>
      </c>
      <c r="V6" s="1">
        <f>INDEX('Počty dní'!A:E,MATCH(E6,'Počty dní'!C:C,0),4)</f>
        <v>195</v>
      </c>
      <c r="W6" s="17">
        <f t="shared" ref="W6" si="7">V6*U6</f>
        <v>20709</v>
      </c>
      <c r="Y6" s="59"/>
      <c r="Z6" s="59"/>
      <c r="AA6" s="59"/>
    </row>
    <row r="7" spans="1:27" x14ac:dyDescent="0.25">
      <c r="A7" s="86">
        <v>801</v>
      </c>
      <c r="B7" s="87">
        <v>8001</v>
      </c>
      <c r="C7" s="87" t="s">
        <v>2</v>
      </c>
      <c r="D7" s="87"/>
      <c r="E7" s="87" t="str">
        <f>CONCATENATE(C7,D7)</f>
        <v>X</v>
      </c>
      <c r="F7" s="87" t="s">
        <v>140</v>
      </c>
      <c r="G7" s="88">
        <v>18</v>
      </c>
      <c r="H7" s="87" t="str">
        <f t="shared" si="4"/>
        <v>XXX401/18</v>
      </c>
      <c r="I7" s="89" t="s">
        <v>31</v>
      </c>
      <c r="J7" s="89" t="s">
        <v>31</v>
      </c>
      <c r="K7" s="65">
        <v>0.55555555555555558</v>
      </c>
      <c r="L7" s="90">
        <v>0.5625</v>
      </c>
      <c r="M7" s="87" t="s">
        <v>27</v>
      </c>
      <c r="N7" s="91">
        <v>0.64236111111111105</v>
      </c>
      <c r="O7" s="87" t="s">
        <v>9</v>
      </c>
      <c r="P7" s="87" t="str">
        <f t="shared" si="0"/>
        <v>OK</v>
      </c>
      <c r="Q7" s="4">
        <f t="shared" si="1"/>
        <v>7.9861111111111049E-2</v>
      </c>
      <c r="R7" s="4">
        <f t="shared" si="2"/>
        <v>6.9444444444444198E-3</v>
      </c>
      <c r="S7" s="4">
        <f t="shared" si="3"/>
        <v>8.6805555555555469E-2</v>
      </c>
      <c r="T7" s="4">
        <f t="shared" si="5"/>
        <v>3.8194444444444531E-2</v>
      </c>
      <c r="U7" s="1">
        <v>106.2</v>
      </c>
      <c r="V7" s="1">
        <f>INDEX('Počty dní'!A:E,MATCH(E7,'Počty dní'!C:C,0),4)</f>
        <v>195</v>
      </c>
      <c r="W7" s="17">
        <f>V7*U7</f>
        <v>20709</v>
      </c>
      <c r="Y7" s="59"/>
      <c r="Z7" s="59"/>
      <c r="AA7" s="59"/>
    </row>
    <row r="8" spans="1:27" x14ac:dyDescent="0.25">
      <c r="A8" s="86">
        <v>801</v>
      </c>
      <c r="B8" s="87">
        <v>8001</v>
      </c>
      <c r="C8" s="87" t="s">
        <v>2</v>
      </c>
      <c r="D8" s="87"/>
      <c r="E8" s="87" t="str">
        <f>CONCATENATE(C8,D8)</f>
        <v>X</v>
      </c>
      <c r="F8" s="87" t="s">
        <v>140</v>
      </c>
      <c r="G8" s="88">
        <v>21</v>
      </c>
      <c r="H8" s="87" t="str">
        <f t="shared" si="4"/>
        <v>XXX401/21</v>
      </c>
      <c r="I8" s="89" t="s">
        <v>31</v>
      </c>
      <c r="J8" s="89" t="s">
        <v>31</v>
      </c>
      <c r="K8" s="65">
        <v>0.68402777777777779</v>
      </c>
      <c r="L8" s="90">
        <v>0.69097222222222221</v>
      </c>
      <c r="M8" s="87" t="s">
        <v>9</v>
      </c>
      <c r="N8" s="91">
        <v>0.76736111111111116</v>
      </c>
      <c r="O8" s="87" t="s">
        <v>27</v>
      </c>
      <c r="P8" s="87" t="str">
        <f t="shared" si="0"/>
        <v>OK</v>
      </c>
      <c r="Q8" s="4">
        <f t="shared" si="1"/>
        <v>7.6388888888888951E-2</v>
      </c>
      <c r="R8" s="4">
        <f t="shared" si="2"/>
        <v>6.9444444444444198E-3</v>
      </c>
      <c r="S8" s="4">
        <f t="shared" si="3"/>
        <v>8.333333333333337E-2</v>
      </c>
      <c r="T8" s="4">
        <f t="shared" si="5"/>
        <v>4.1666666666666741E-2</v>
      </c>
      <c r="U8" s="1">
        <v>106.2</v>
      </c>
      <c r="V8" s="1">
        <f>INDEX('Počty dní'!A:E,MATCH(E8,'Počty dní'!C:C,0),4)</f>
        <v>195</v>
      </c>
      <c r="W8" s="17">
        <f>V8*U8</f>
        <v>20709</v>
      </c>
      <c r="Y8" s="59"/>
      <c r="Z8" s="59"/>
      <c r="AA8" s="59"/>
    </row>
    <row r="9" spans="1:27" ht="15.75" thickBot="1" x14ac:dyDescent="0.3">
      <c r="A9" s="86">
        <v>801</v>
      </c>
      <c r="B9" s="87">
        <v>8001</v>
      </c>
      <c r="C9" s="87" t="s">
        <v>2</v>
      </c>
      <c r="D9" s="87"/>
      <c r="E9" s="87" t="str">
        <f>CONCATENATE(C9,D9)</f>
        <v>X</v>
      </c>
      <c r="F9" s="87" t="s">
        <v>140</v>
      </c>
      <c r="G9" s="88">
        <v>28</v>
      </c>
      <c r="H9" s="87" t="str">
        <f t="shared" si="4"/>
        <v>XXX401/28</v>
      </c>
      <c r="I9" s="89" t="s">
        <v>31</v>
      </c>
      <c r="J9" s="89" t="s">
        <v>31</v>
      </c>
      <c r="K9" s="65">
        <v>0.80902777777777779</v>
      </c>
      <c r="L9" s="90">
        <v>0.8125</v>
      </c>
      <c r="M9" s="87" t="s">
        <v>27</v>
      </c>
      <c r="N9" s="91">
        <v>0.89236111111111116</v>
      </c>
      <c r="O9" s="87" t="s">
        <v>9</v>
      </c>
      <c r="P9" s="87"/>
      <c r="Q9" s="4">
        <f t="shared" si="1"/>
        <v>7.986111111111116E-2</v>
      </c>
      <c r="R9" s="4">
        <f t="shared" si="2"/>
        <v>3.4722222222222099E-3</v>
      </c>
      <c r="S9" s="4">
        <f t="shared" si="3"/>
        <v>8.333333333333337E-2</v>
      </c>
      <c r="T9" s="4">
        <f t="shared" si="5"/>
        <v>4.166666666666663E-2</v>
      </c>
      <c r="U9" s="1">
        <v>106.2</v>
      </c>
      <c r="V9" s="1">
        <f>INDEX('Počty dní'!A:E,MATCH(E9,'Počty dní'!C:C,0),4)</f>
        <v>195</v>
      </c>
      <c r="W9" s="17">
        <f>V9*U9</f>
        <v>20709</v>
      </c>
      <c r="Y9" s="59"/>
      <c r="Z9" s="59"/>
      <c r="AA9" s="59"/>
    </row>
    <row r="10" spans="1:27" ht="15.75" thickBot="1" x14ac:dyDescent="0.3">
      <c r="A10" s="106" t="str">
        <f ca="1">CONCATENATE(INDIRECT("R[-3]C[0]",FALSE),"celkem")</f>
        <v>801celkem</v>
      </c>
      <c r="B10" s="107"/>
      <c r="C10" s="107" t="str">
        <f ca="1">INDIRECT("R[-1]C[12]",FALSE)</f>
        <v>Pelhřimov,,aut.nádr.</v>
      </c>
      <c r="D10" s="108"/>
      <c r="E10" s="107"/>
      <c r="F10" s="108"/>
      <c r="G10" s="109"/>
      <c r="H10" s="110"/>
      <c r="I10" s="111"/>
      <c r="J10" s="112" t="str">
        <f ca="1">INDIRECT("R[-3]C[0]",FALSE)</f>
        <v>V+</v>
      </c>
      <c r="K10" s="113"/>
      <c r="L10" s="114"/>
      <c r="M10" s="115"/>
      <c r="N10" s="114"/>
      <c r="O10" s="116"/>
      <c r="P10" s="107"/>
      <c r="Q10" s="8">
        <f>SUM(Q4:Q9)</f>
        <v>0.46874999999999994</v>
      </c>
      <c r="R10" s="8">
        <f t="shared" ref="R10:T10" si="8">SUM(R4:R9)</f>
        <v>3.4722222222222154E-2</v>
      </c>
      <c r="S10" s="8">
        <f t="shared" si="8"/>
        <v>0.5034722222222221</v>
      </c>
      <c r="T10" s="8">
        <f t="shared" si="8"/>
        <v>0.20138888888888906</v>
      </c>
      <c r="U10" s="9">
        <f>SUM(U4:U9)</f>
        <v>637.20000000000005</v>
      </c>
      <c r="V10" s="10"/>
      <c r="W10" s="11">
        <f>SUM(W4:W9)</f>
        <v>124254</v>
      </c>
      <c r="Y10" s="59"/>
      <c r="Z10" s="59"/>
      <c r="AA10" s="59"/>
    </row>
    <row r="11" spans="1:27" x14ac:dyDescent="0.25">
      <c r="K11" s="71"/>
      <c r="L11" s="78"/>
      <c r="N11" s="79"/>
      <c r="Q11" s="2"/>
      <c r="R11" s="2"/>
      <c r="S11" s="2"/>
      <c r="T11" s="2"/>
      <c r="Y11" s="59"/>
      <c r="Z11" s="59"/>
      <c r="AA11" s="59"/>
    </row>
    <row r="12" spans="1:27" ht="15.75" thickBot="1" x14ac:dyDescent="0.3">
      <c r="L12" s="78"/>
      <c r="N12" s="79"/>
      <c r="Q12" s="2"/>
      <c r="R12" s="2"/>
      <c r="S12" s="2"/>
      <c r="T12" s="2"/>
      <c r="Y12" s="59"/>
      <c r="Z12" s="59"/>
      <c r="AA12" s="59"/>
    </row>
    <row r="13" spans="1:27" x14ac:dyDescent="0.25">
      <c r="A13" s="80">
        <v>802</v>
      </c>
      <c r="B13" s="81">
        <v>8002</v>
      </c>
      <c r="C13" s="81" t="s">
        <v>2</v>
      </c>
      <c r="D13" s="81"/>
      <c r="E13" s="81" t="str">
        <f>CONCATENATE(C13,D13)</f>
        <v>X</v>
      </c>
      <c r="F13" s="81" t="s">
        <v>140</v>
      </c>
      <c r="G13" s="82">
        <v>3</v>
      </c>
      <c r="H13" s="81" t="str">
        <f t="shared" ref="H13:H17" si="9">CONCATENATE(F13,"/",G13)</f>
        <v>XXX401/3</v>
      </c>
      <c r="I13" s="83" t="s">
        <v>31</v>
      </c>
      <c r="J13" s="83" t="s">
        <v>31</v>
      </c>
      <c r="K13" s="67">
        <v>0.22569444444444445</v>
      </c>
      <c r="L13" s="84">
        <v>0.2326388888888889</v>
      </c>
      <c r="M13" s="81" t="s">
        <v>9</v>
      </c>
      <c r="N13" s="85">
        <v>0.30902777777777779</v>
      </c>
      <c r="O13" s="81" t="s">
        <v>27</v>
      </c>
      <c r="P13" s="81" t="str">
        <f t="shared" ref="P13:P16" si="10">IF(M14=O13,"OK","POZOR")</f>
        <v>OK</v>
      </c>
      <c r="Q13" s="14">
        <f t="shared" ref="Q13:Q17" si="11">IF(ISNUMBER(G13),N13-L13,IF(F13="přejezd",N13-L13,0))</f>
        <v>7.6388888888888895E-2</v>
      </c>
      <c r="R13" s="14">
        <f t="shared" ref="R13:R17" si="12">IF(ISNUMBER(G13),L13-K13,0)</f>
        <v>6.9444444444444475E-3</v>
      </c>
      <c r="S13" s="14">
        <f t="shared" ref="S13:S17" si="13">Q13+R13</f>
        <v>8.3333333333333343E-2</v>
      </c>
      <c r="T13" s="14"/>
      <c r="U13" s="13">
        <v>106.2</v>
      </c>
      <c r="V13" s="13">
        <f>INDEX('Počty dní'!A:E,MATCH(E13,'Počty dní'!C:C,0),4)</f>
        <v>195</v>
      </c>
      <c r="W13" s="16">
        <f>V13*U13</f>
        <v>20709</v>
      </c>
      <c r="Y13" s="59"/>
      <c r="Z13" s="59"/>
      <c r="AA13" s="59"/>
    </row>
    <row r="14" spans="1:27" x14ac:dyDescent="0.25">
      <c r="A14" s="86">
        <v>802</v>
      </c>
      <c r="B14" s="87">
        <v>8002</v>
      </c>
      <c r="C14" s="87" t="s">
        <v>2</v>
      </c>
      <c r="D14" s="87"/>
      <c r="E14" s="87" t="str">
        <f>CONCATENATE(C14,D14)</f>
        <v>X</v>
      </c>
      <c r="F14" s="87" t="s">
        <v>140</v>
      </c>
      <c r="G14" s="88">
        <v>12</v>
      </c>
      <c r="H14" s="87" t="str">
        <f t="shared" si="9"/>
        <v>XXX401/12</v>
      </c>
      <c r="I14" s="89" t="s">
        <v>31</v>
      </c>
      <c r="J14" s="89" t="s">
        <v>31</v>
      </c>
      <c r="K14" s="65">
        <v>0.3888888888888889</v>
      </c>
      <c r="L14" s="90">
        <v>0.39583333333333331</v>
      </c>
      <c r="M14" s="87" t="s">
        <v>27</v>
      </c>
      <c r="N14" s="91">
        <v>0.47569444444444442</v>
      </c>
      <c r="O14" s="87" t="s">
        <v>9</v>
      </c>
      <c r="P14" s="87" t="str">
        <f t="shared" si="10"/>
        <v>OK</v>
      </c>
      <c r="Q14" s="4">
        <f t="shared" si="11"/>
        <v>7.9861111111111105E-2</v>
      </c>
      <c r="R14" s="4">
        <f t="shared" si="12"/>
        <v>6.9444444444444198E-3</v>
      </c>
      <c r="S14" s="4">
        <f t="shared" si="13"/>
        <v>8.6805555555555525E-2</v>
      </c>
      <c r="T14" s="4">
        <f t="shared" ref="T14:T17" si="14">K14-N13</f>
        <v>7.9861111111111105E-2</v>
      </c>
      <c r="U14" s="1">
        <v>106.2</v>
      </c>
      <c r="V14" s="1">
        <f>INDEX('Počty dní'!A:E,MATCH(E14,'Počty dní'!C:C,0),4)</f>
        <v>195</v>
      </c>
      <c r="W14" s="17">
        <f>V14*U14</f>
        <v>20709</v>
      </c>
      <c r="Y14" s="59"/>
      <c r="Z14" s="59"/>
      <c r="AA14" s="59"/>
    </row>
    <row r="15" spans="1:27" x14ac:dyDescent="0.25">
      <c r="A15" s="86">
        <v>802</v>
      </c>
      <c r="B15" s="87">
        <v>8002</v>
      </c>
      <c r="C15" s="87" t="s">
        <v>2</v>
      </c>
      <c r="D15" s="87"/>
      <c r="E15" s="87" t="str">
        <f>CONCATENATE(C15,D15)</f>
        <v>X</v>
      </c>
      <c r="F15" s="87" t="s">
        <v>140</v>
      </c>
      <c r="G15" s="88">
        <v>13</v>
      </c>
      <c r="H15" s="87" t="str">
        <f t="shared" si="9"/>
        <v>XXX401/13</v>
      </c>
      <c r="I15" s="89" t="s">
        <v>31</v>
      </c>
      <c r="J15" s="89" t="s">
        <v>31</v>
      </c>
      <c r="K15" s="65">
        <v>0.51736111111111116</v>
      </c>
      <c r="L15" s="90">
        <v>0.52430555555555558</v>
      </c>
      <c r="M15" s="87" t="s">
        <v>9</v>
      </c>
      <c r="N15" s="91">
        <v>0.60069444444444442</v>
      </c>
      <c r="O15" s="87" t="s">
        <v>27</v>
      </c>
      <c r="P15" s="87" t="str">
        <f t="shared" si="10"/>
        <v>OK</v>
      </c>
      <c r="Q15" s="4">
        <f t="shared" si="11"/>
        <v>7.638888888888884E-2</v>
      </c>
      <c r="R15" s="4">
        <f t="shared" si="12"/>
        <v>6.9444444444444198E-3</v>
      </c>
      <c r="S15" s="4">
        <f t="shared" si="13"/>
        <v>8.3333333333333259E-2</v>
      </c>
      <c r="T15" s="4">
        <f t="shared" si="14"/>
        <v>4.1666666666666741E-2</v>
      </c>
      <c r="U15" s="1">
        <v>106.2</v>
      </c>
      <c r="V15" s="1">
        <f>INDEX('Počty dní'!A:E,MATCH(E15,'Počty dní'!C:C,0),4)</f>
        <v>195</v>
      </c>
      <c r="W15" s="17">
        <f>V15*U15</f>
        <v>20709</v>
      </c>
      <c r="Y15" s="59"/>
      <c r="Z15" s="59"/>
      <c r="AA15" s="59"/>
    </row>
    <row r="16" spans="1:27" x14ac:dyDescent="0.25">
      <c r="A16" s="86">
        <v>802</v>
      </c>
      <c r="B16" s="87">
        <v>8002</v>
      </c>
      <c r="C16" s="87" t="s">
        <v>2</v>
      </c>
      <c r="D16" s="87"/>
      <c r="E16" s="87" t="str">
        <f>CONCATENATE(C16,D16)</f>
        <v>X</v>
      </c>
      <c r="F16" s="87" t="s">
        <v>140</v>
      </c>
      <c r="G16" s="88">
        <v>22</v>
      </c>
      <c r="H16" s="87" t="str">
        <f t="shared" si="9"/>
        <v>XXX401/22</v>
      </c>
      <c r="I16" s="89" t="s">
        <v>31</v>
      </c>
      <c r="J16" s="89" t="s">
        <v>31</v>
      </c>
      <c r="K16" s="65">
        <v>0.63888888888888884</v>
      </c>
      <c r="L16" s="90">
        <v>0.64583333333333337</v>
      </c>
      <c r="M16" s="87" t="s">
        <v>27</v>
      </c>
      <c r="N16" s="91">
        <v>0.72569444444444453</v>
      </c>
      <c r="O16" s="87" t="s">
        <v>9</v>
      </c>
      <c r="P16" s="87" t="str">
        <f t="shared" si="10"/>
        <v>OK</v>
      </c>
      <c r="Q16" s="4">
        <f t="shared" si="11"/>
        <v>7.986111111111116E-2</v>
      </c>
      <c r="R16" s="4">
        <f t="shared" si="12"/>
        <v>6.9444444444445308E-3</v>
      </c>
      <c r="S16" s="4">
        <f t="shared" si="13"/>
        <v>8.6805555555555691E-2</v>
      </c>
      <c r="T16" s="4">
        <f t="shared" si="14"/>
        <v>3.819444444444442E-2</v>
      </c>
      <c r="U16" s="1">
        <v>106.2</v>
      </c>
      <c r="V16" s="1">
        <f>INDEX('Počty dní'!A:E,MATCH(E16,'Počty dní'!C:C,0),4)</f>
        <v>195</v>
      </c>
      <c r="W16" s="17">
        <f>V16*U16</f>
        <v>20709</v>
      </c>
      <c r="Y16" s="59"/>
      <c r="Z16" s="59"/>
      <c r="AA16" s="59"/>
    </row>
    <row r="17" spans="1:27" ht="15.75" thickBot="1" x14ac:dyDescent="0.3">
      <c r="A17" s="86">
        <v>802</v>
      </c>
      <c r="B17" s="87">
        <v>8002</v>
      </c>
      <c r="C17" s="87" t="s">
        <v>2</v>
      </c>
      <c r="D17" s="87"/>
      <c r="E17" s="87" t="str">
        <f>CONCATENATE(C17,D17)</f>
        <v>X</v>
      </c>
      <c r="F17" s="87" t="s">
        <v>140</v>
      </c>
      <c r="G17" s="88">
        <v>25</v>
      </c>
      <c r="H17" s="87" t="str">
        <f t="shared" si="9"/>
        <v>XXX401/25</v>
      </c>
      <c r="I17" s="89" t="s">
        <v>18</v>
      </c>
      <c r="J17" s="89" t="s">
        <v>31</v>
      </c>
      <c r="K17" s="65">
        <v>0.77083333333333337</v>
      </c>
      <c r="L17" s="90">
        <v>0.77430555555555547</v>
      </c>
      <c r="M17" s="87" t="s">
        <v>9</v>
      </c>
      <c r="N17" s="91">
        <v>0.85069444444444453</v>
      </c>
      <c r="O17" s="87" t="s">
        <v>27</v>
      </c>
      <c r="P17" s="87"/>
      <c r="Q17" s="4">
        <f t="shared" si="11"/>
        <v>7.6388888888889062E-2</v>
      </c>
      <c r="R17" s="4">
        <f t="shared" si="12"/>
        <v>3.4722222222220989E-3</v>
      </c>
      <c r="S17" s="4">
        <f t="shared" si="13"/>
        <v>7.986111111111116E-2</v>
      </c>
      <c r="T17" s="4">
        <f t="shared" si="14"/>
        <v>4.513888888888884E-2</v>
      </c>
      <c r="U17" s="1">
        <v>106.2</v>
      </c>
      <c r="V17" s="1">
        <f>INDEX('Počty dní'!A:E,MATCH(E17,'Počty dní'!C:C,0),4)</f>
        <v>195</v>
      </c>
      <c r="W17" s="17">
        <f>V17*U17</f>
        <v>20709</v>
      </c>
      <c r="Y17" s="59"/>
      <c r="Z17" s="59"/>
      <c r="AA17" s="59"/>
    </row>
    <row r="18" spans="1:27" ht="15.75" thickBot="1" x14ac:dyDescent="0.3">
      <c r="A18" s="106" t="str">
        <f ca="1">CONCATENATE(INDIRECT("R[-3]C[0]",FALSE),"celkem")</f>
        <v>802celkem</v>
      </c>
      <c r="B18" s="107"/>
      <c r="C18" s="107" t="str">
        <f ca="1">INDIRECT("R[-5]C[10]",FALSE)</f>
        <v>Pelhřimov,,aut.nádr.</v>
      </c>
      <c r="D18" s="108"/>
      <c r="E18" s="107"/>
      <c r="F18" s="108"/>
      <c r="G18" s="109"/>
      <c r="H18" s="110"/>
      <c r="I18" s="111"/>
      <c r="J18" s="112" t="str">
        <f ca="1">INDIRECT("R[-3]C[0]",FALSE)</f>
        <v>V+</v>
      </c>
      <c r="K18" s="113"/>
      <c r="L18" s="114"/>
      <c r="M18" s="115"/>
      <c r="N18" s="114"/>
      <c r="O18" s="116"/>
      <c r="P18" s="107"/>
      <c r="Q18" s="8">
        <f>SUM(Q13:Q17)</f>
        <v>0.38888888888888906</v>
      </c>
      <c r="R18" s="8">
        <f t="shared" ref="R18" si="15">SUM(R13:R17)</f>
        <v>3.1249999999999917E-2</v>
      </c>
      <c r="S18" s="8">
        <f t="shared" ref="S18" si="16">SUM(S13:S17)</f>
        <v>0.42013888888888895</v>
      </c>
      <c r="T18" s="8">
        <f t="shared" ref="T18" si="17">SUM(T13:T17)</f>
        <v>0.2048611111111111</v>
      </c>
      <c r="U18" s="9">
        <f>SUM(U13:U17)</f>
        <v>531</v>
      </c>
      <c r="V18" s="10"/>
      <c r="W18" s="11">
        <f>SUM(W13:W17)</f>
        <v>103545</v>
      </c>
      <c r="Y18" s="59"/>
      <c r="Z18" s="59"/>
      <c r="AA18" s="59"/>
    </row>
    <row r="19" spans="1:27" x14ac:dyDescent="0.25">
      <c r="L19" s="78"/>
      <c r="N19" s="79"/>
      <c r="Q19" s="2"/>
      <c r="R19" s="2"/>
      <c r="S19" s="2"/>
      <c r="T19" s="2"/>
      <c r="V19" s="2"/>
      <c r="W19" s="2"/>
      <c r="Y19" s="59"/>
      <c r="Z19" s="59"/>
      <c r="AA19" s="59"/>
    </row>
    <row r="20" spans="1:27" ht="15.75" thickBot="1" x14ac:dyDescent="0.3">
      <c r="L20" s="78"/>
      <c r="N20" s="79"/>
      <c r="Q20" s="2"/>
      <c r="R20" s="2"/>
      <c r="S20" s="2"/>
      <c r="T20" s="2"/>
      <c r="V20" s="2"/>
      <c r="W20" s="2"/>
      <c r="Y20" s="59"/>
      <c r="Z20" s="59"/>
      <c r="AA20" s="59"/>
    </row>
    <row r="21" spans="1:27" x14ac:dyDescent="0.25">
      <c r="A21" s="80">
        <v>803</v>
      </c>
      <c r="B21" s="81">
        <v>8003</v>
      </c>
      <c r="C21" s="81" t="s">
        <v>2</v>
      </c>
      <c r="D21" s="81"/>
      <c r="E21" s="81" t="str">
        <f>CONCATENATE(C21,D21)</f>
        <v>X</v>
      </c>
      <c r="F21" s="81" t="s">
        <v>140</v>
      </c>
      <c r="G21" s="82">
        <v>6</v>
      </c>
      <c r="H21" s="81" t="str">
        <f t="shared" ref="H21:H25" si="18">CONCATENATE(F21,"/",G21)</f>
        <v>XXX401/6</v>
      </c>
      <c r="I21" s="83" t="s">
        <v>31</v>
      </c>
      <c r="J21" s="83" t="s">
        <v>31</v>
      </c>
      <c r="K21" s="67">
        <v>0.22777777777777777</v>
      </c>
      <c r="L21" s="84">
        <v>0.22916666666666666</v>
      </c>
      <c r="M21" s="81" t="s">
        <v>27</v>
      </c>
      <c r="N21" s="85">
        <v>0.30902777777777779</v>
      </c>
      <c r="O21" s="81" t="s">
        <v>9</v>
      </c>
      <c r="P21" s="81" t="str">
        <f t="shared" ref="P21:P24" si="19">IF(M22=O21,"OK","POZOR")</f>
        <v>OK</v>
      </c>
      <c r="Q21" s="14">
        <f t="shared" ref="Q21:Q25" si="20">IF(ISNUMBER(G21),N21-L21,IF(F21="přejezd",N21-L21,0))</f>
        <v>7.9861111111111133E-2</v>
      </c>
      <c r="R21" s="14">
        <f t="shared" ref="R21:R25" si="21">IF(ISNUMBER(G21),L21-K21,0)</f>
        <v>1.388888888888884E-3</v>
      </c>
      <c r="S21" s="14">
        <f t="shared" ref="S21:S25" si="22">Q21+R21</f>
        <v>8.1250000000000017E-2</v>
      </c>
      <c r="T21" s="14"/>
      <c r="U21" s="13">
        <v>106.2</v>
      </c>
      <c r="V21" s="13">
        <f>INDEX('Počty dní'!A:E,MATCH(E21,'Počty dní'!C:C,0),4)</f>
        <v>195</v>
      </c>
      <c r="W21" s="16">
        <f>V21*U21</f>
        <v>20709</v>
      </c>
      <c r="Y21" s="59"/>
      <c r="Z21" s="59"/>
      <c r="AA21" s="59"/>
    </row>
    <row r="22" spans="1:27" x14ac:dyDescent="0.25">
      <c r="A22" s="86">
        <v>803</v>
      </c>
      <c r="B22" s="87">
        <v>8003</v>
      </c>
      <c r="C22" s="87" t="s">
        <v>2</v>
      </c>
      <c r="D22" s="87"/>
      <c r="E22" s="87" t="str">
        <f>CONCATENATE(C22,D22)</f>
        <v>X</v>
      </c>
      <c r="F22" s="87" t="s">
        <v>140</v>
      </c>
      <c r="G22" s="88">
        <v>9</v>
      </c>
      <c r="H22" s="87" t="str">
        <f t="shared" si="18"/>
        <v>XXX401/9</v>
      </c>
      <c r="I22" s="89" t="s">
        <v>31</v>
      </c>
      <c r="J22" s="89" t="s">
        <v>31</v>
      </c>
      <c r="K22" s="65">
        <v>0.35069444444444442</v>
      </c>
      <c r="L22" s="90">
        <v>0.3576388888888889</v>
      </c>
      <c r="M22" s="87" t="s">
        <v>9</v>
      </c>
      <c r="N22" s="91">
        <v>0.43402777777777773</v>
      </c>
      <c r="O22" s="87" t="s">
        <v>27</v>
      </c>
      <c r="P22" s="87" t="str">
        <f t="shared" si="19"/>
        <v>OK</v>
      </c>
      <c r="Q22" s="4">
        <f t="shared" si="20"/>
        <v>7.638888888888884E-2</v>
      </c>
      <c r="R22" s="4">
        <f t="shared" si="21"/>
        <v>6.9444444444444753E-3</v>
      </c>
      <c r="S22" s="4">
        <f t="shared" si="22"/>
        <v>8.3333333333333315E-2</v>
      </c>
      <c r="T22" s="4">
        <f t="shared" ref="T22:T25" si="23">K22-N21</f>
        <v>4.166666666666663E-2</v>
      </c>
      <c r="U22" s="1">
        <v>106.2</v>
      </c>
      <c r="V22" s="1">
        <f>INDEX('Počty dní'!A:E,MATCH(E22,'Počty dní'!C:C,0),4)</f>
        <v>195</v>
      </c>
      <c r="W22" s="17">
        <f>V22*U22</f>
        <v>20709</v>
      </c>
      <c r="Y22" s="59"/>
      <c r="Z22" s="59"/>
      <c r="AA22" s="59"/>
    </row>
    <row r="23" spans="1:27" x14ac:dyDescent="0.25">
      <c r="A23" s="86">
        <v>803</v>
      </c>
      <c r="B23" s="87">
        <v>8003</v>
      </c>
      <c r="C23" s="87" t="s">
        <v>2</v>
      </c>
      <c r="D23" s="87"/>
      <c r="E23" s="87" t="str">
        <f>CONCATENATE(C23,D23)</f>
        <v>X</v>
      </c>
      <c r="F23" s="87" t="s">
        <v>140</v>
      </c>
      <c r="G23" s="88">
        <v>14</v>
      </c>
      <c r="H23" s="87" t="str">
        <f t="shared" si="18"/>
        <v>XXX401/14</v>
      </c>
      <c r="I23" s="89" t="s">
        <v>31</v>
      </c>
      <c r="J23" s="89" t="s">
        <v>31</v>
      </c>
      <c r="K23" s="65">
        <v>0.47222222222222221</v>
      </c>
      <c r="L23" s="90">
        <v>0.47916666666666669</v>
      </c>
      <c r="M23" s="87" t="s">
        <v>27</v>
      </c>
      <c r="N23" s="91">
        <v>0.55902777777777779</v>
      </c>
      <c r="O23" s="87" t="s">
        <v>9</v>
      </c>
      <c r="P23" s="87" t="str">
        <f t="shared" si="19"/>
        <v>OK</v>
      </c>
      <c r="Q23" s="4">
        <f t="shared" si="20"/>
        <v>7.9861111111111105E-2</v>
      </c>
      <c r="R23" s="4">
        <f t="shared" si="21"/>
        <v>6.9444444444444753E-3</v>
      </c>
      <c r="S23" s="4">
        <f t="shared" si="22"/>
        <v>8.680555555555558E-2</v>
      </c>
      <c r="T23" s="4">
        <f t="shared" si="23"/>
        <v>3.8194444444444475E-2</v>
      </c>
      <c r="U23" s="1">
        <v>106.2</v>
      </c>
      <c r="V23" s="1">
        <f>INDEX('Počty dní'!A:E,MATCH(E23,'Počty dní'!C:C,0),4)</f>
        <v>195</v>
      </c>
      <c r="W23" s="17">
        <f>V23*U23</f>
        <v>20709</v>
      </c>
      <c r="Y23" s="59"/>
      <c r="Z23" s="59"/>
      <c r="AA23" s="59"/>
    </row>
    <row r="24" spans="1:27" x14ac:dyDescent="0.25">
      <c r="A24" s="86">
        <v>803</v>
      </c>
      <c r="B24" s="87">
        <v>8003</v>
      </c>
      <c r="C24" s="87" t="s">
        <v>2</v>
      </c>
      <c r="D24" s="87"/>
      <c r="E24" s="87" t="str">
        <f>CONCATENATE(C24,D24)</f>
        <v>X</v>
      </c>
      <c r="F24" s="87" t="s">
        <v>140</v>
      </c>
      <c r="G24" s="88">
        <v>17</v>
      </c>
      <c r="H24" s="87" t="str">
        <f t="shared" si="18"/>
        <v>XXX401/17</v>
      </c>
      <c r="I24" s="89" t="s">
        <v>31</v>
      </c>
      <c r="J24" s="89" t="s">
        <v>31</v>
      </c>
      <c r="K24" s="65">
        <v>0.60069444444444442</v>
      </c>
      <c r="L24" s="90">
        <v>0.60763888888888895</v>
      </c>
      <c r="M24" s="87" t="s">
        <v>9</v>
      </c>
      <c r="N24" s="91">
        <v>0.68402777777777779</v>
      </c>
      <c r="O24" s="87" t="s">
        <v>27</v>
      </c>
      <c r="P24" s="87" t="str">
        <f t="shared" si="19"/>
        <v>OK</v>
      </c>
      <c r="Q24" s="4">
        <f t="shared" si="20"/>
        <v>7.638888888888884E-2</v>
      </c>
      <c r="R24" s="4">
        <f t="shared" si="21"/>
        <v>6.9444444444445308E-3</v>
      </c>
      <c r="S24" s="4">
        <f t="shared" si="22"/>
        <v>8.333333333333337E-2</v>
      </c>
      <c r="T24" s="4">
        <f t="shared" si="23"/>
        <v>4.166666666666663E-2</v>
      </c>
      <c r="U24" s="1">
        <v>106.2</v>
      </c>
      <c r="V24" s="1">
        <f>INDEX('Počty dní'!A:E,MATCH(E24,'Počty dní'!C:C,0),4)</f>
        <v>195</v>
      </c>
      <c r="W24" s="17">
        <f>V24*U24</f>
        <v>20709</v>
      </c>
      <c r="Y24" s="59"/>
      <c r="Z24" s="59"/>
      <c r="AA24" s="59"/>
    </row>
    <row r="25" spans="1:27" ht="15.75" thickBot="1" x14ac:dyDescent="0.3">
      <c r="A25" s="86">
        <v>803</v>
      </c>
      <c r="B25" s="87">
        <v>8003</v>
      </c>
      <c r="C25" s="87" t="s">
        <v>2</v>
      </c>
      <c r="D25" s="87"/>
      <c r="E25" s="87" t="str">
        <f>CONCATENATE(C25,D25)</f>
        <v>X</v>
      </c>
      <c r="F25" s="87" t="s">
        <v>140</v>
      </c>
      <c r="G25" s="88">
        <v>26</v>
      </c>
      <c r="H25" s="87" t="str">
        <f t="shared" si="18"/>
        <v>XXX401/26</v>
      </c>
      <c r="I25" s="89" t="s">
        <v>31</v>
      </c>
      <c r="J25" s="89" t="s">
        <v>31</v>
      </c>
      <c r="K25" s="65">
        <v>0.72222222222222221</v>
      </c>
      <c r="L25" s="90">
        <v>0.72916666666666663</v>
      </c>
      <c r="M25" s="87" t="s">
        <v>27</v>
      </c>
      <c r="N25" s="91">
        <v>0.80902777777777779</v>
      </c>
      <c r="O25" s="87" t="s">
        <v>9</v>
      </c>
      <c r="P25" s="87"/>
      <c r="Q25" s="4">
        <f t="shared" si="20"/>
        <v>7.986111111111116E-2</v>
      </c>
      <c r="R25" s="4">
        <f t="shared" si="21"/>
        <v>6.9444444444444198E-3</v>
      </c>
      <c r="S25" s="4">
        <f t="shared" si="22"/>
        <v>8.680555555555558E-2</v>
      </c>
      <c r="T25" s="4">
        <f t="shared" si="23"/>
        <v>3.819444444444442E-2</v>
      </c>
      <c r="U25" s="1">
        <v>106.2</v>
      </c>
      <c r="V25" s="1">
        <f>INDEX('Počty dní'!A:E,MATCH(E25,'Počty dní'!C:C,0),4)</f>
        <v>195</v>
      </c>
      <c r="W25" s="17">
        <f>V25*U25</f>
        <v>20709</v>
      </c>
      <c r="Y25" s="59"/>
      <c r="Z25" s="59"/>
      <c r="AA25" s="59"/>
    </row>
    <row r="26" spans="1:27" ht="15.75" thickBot="1" x14ac:dyDescent="0.3">
      <c r="A26" s="106" t="str">
        <f ca="1">CONCATENATE(INDIRECT("R[-3]C[0]",FALSE),"celkem")</f>
        <v>803celkem</v>
      </c>
      <c r="B26" s="107"/>
      <c r="C26" s="107" t="str">
        <f ca="1">INDIRECT("R[-5]C[10]",FALSE)</f>
        <v>Praha,,Roztyly</v>
      </c>
      <c r="D26" s="108"/>
      <c r="E26" s="107"/>
      <c r="F26" s="108"/>
      <c r="G26" s="109"/>
      <c r="H26" s="110"/>
      <c r="I26" s="111"/>
      <c r="J26" s="112" t="str">
        <f ca="1">INDIRECT("R[-3]C[0]",FALSE)</f>
        <v>V+</v>
      </c>
      <c r="K26" s="113"/>
      <c r="L26" s="114"/>
      <c r="M26" s="115"/>
      <c r="N26" s="114"/>
      <c r="O26" s="116"/>
      <c r="P26" s="107"/>
      <c r="Q26" s="8">
        <f>SUM(Q21:Q25)</f>
        <v>0.39236111111111105</v>
      </c>
      <c r="R26" s="8">
        <f t="shared" ref="R26:T26" si="24">SUM(R21:R25)</f>
        <v>2.9166666666666785E-2</v>
      </c>
      <c r="S26" s="8">
        <f t="shared" si="24"/>
        <v>0.42152777777777783</v>
      </c>
      <c r="T26" s="8">
        <f t="shared" si="24"/>
        <v>0.15972222222222215</v>
      </c>
      <c r="U26" s="9">
        <f>SUM(U21:U25)</f>
        <v>531</v>
      </c>
      <c r="V26" s="10"/>
      <c r="W26" s="11">
        <f>SUM(W21:W25)</f>
        <v>103545</v>
      </c>
      <c r="Y26" s="59"/>
      <c r="Z26" s="59"/>
      <c r="AA26" s="59"/>
    </row>
    <row r="27" spans="1:27" x14ac:dyDescent="0.25">
      <c r="L27" s="78"/>
      <c r="N27" s="79"/>
      <c r="Q27" s="2"/>
      <c r="R27" s="2"/>
      <c r="S27" s="2"/>
      <c r="T27" s="2"/>
      <c r="V27" s="2"/>
      <c r="W27" s="2"/>
      <c r="Y27" s="59"/>
      <c r="Z27" s="59"/>
      <c r="AA27" s="59"/>
    </row>
    <row r="28" spans="1:27" x14ac:dyDescent="0.25">
      <c r="A28" s="74" t="s">
        <v>108</v>
      </c>
      <c r="L28" s="78"/>
      <c r="N28" s="79"/>
      <c r="Q28" s="2"/>
      <c r="R28" s="2"/>
      <c r="S28" s="2"/>
      <c r="T28" s="2"/>
      <c r="V28" s="2"/>
      <c r="W28" s="2"/>
      <c r="Y28" s="59"/>
      <c r="Z28" s="59"/>
      <c r="AA28" s="59"/>
    </row>
    <row r="29" spans="1:27" ht="15.75" thickBot="1" x14ac:dyDescent="0.3">
      <c r="L29" s="78"/>
      <c r="N29" s="79"/>
      <c r="Q29" s="2"/>
      <c r="R29" s="2"/>
      <c r="S29" s="2"/>
      <c r="T29" s="2"/>
      <c r="Y29" s="59"/>
      <c r="Z29" s="59"/>
      <c r="AA29" s="59"/>
    </row>
    <row r="30" spans="1:27" x14ac:dyDescent="0.25">
      <c r="A30" s="80">
        <v>804</v>
      </c>
      <c r="B30" s="81">
        <v>8004</v>
      </c>
      <c r="C30" s="81" t="s">
        <v>2</v>
      </c>
      <c r="D30" s="81"/>
      <c r="E30" s="81" t="str">
        <f>CONCATENATE(C30,D30)</f>
        <v>X</v>
      </c>
      <c r="F30" s="81" t="s">
        <v>140</v>
      </c>
      <c r="G30" s="82">
        <v>2</v>
      </c>
      <c r="H30" s="81" t="str">
        <f t="shared" ref="H30:H33" si="25">CONCATENATE(F30,"/",G30)</f>
        <v>XXX401/2</v>
      </c>
      <c r="I30" s="83" t="s">
        <v>18</v>
      </c>
      <c r="J30" s="83" t="s">
        <v>31</v>
      </c>
      <c r="K30" s="67">
        <v>0.18611111111111112</v>
      </c>
      <c r="L30" s="84">
        <v>0.1875</v>
      </c>
      <c r="M30" s="81" t="s">
        <v>28</v>
      </c>
      <c r="N30" s="85">
        <v>0.22569444444444445</v>
      </c>
      <c r="O30" s="81" t="s">
        <v>9</v>
      </c>
      <c r="P30" s="81" t="str">
        <f t="shared" ref="P30" si="26">IF(M31=O30,"OK","POZOR")</f>
        <v>OK</v>
      </c>
      <c r="Q30" s="15">
        <f t="shared" ref="Q30" si="27">IF(ISNUMBER(G30),N30-L30,IF(F30="přejezd",N30-L30,0))</f>
        <v>3.8194444444444448E-2</v>
      </c>
      <c r="R30" s="15">
        <f t="shared" ref="R30" si="28">IF(ISNUMBER(G30),L30-K30,0)</f>
        <v>1.388888888888884E-3</v>
      </c>
      <c r="S30" s="15">
        <f t="shared" ref="S30" si="29">Q30+R30</f>
        <v>3.9583333333333331E-2</v>
      </c>
      <c r="T30" s="15"/>
      <c r="U30" s="13">
        <v>37.299999999999997</v>
      </c>
      <c r="V30" s="13">
        <f>INDEX('Počty dní'!A:E,MATCH(E30,'Počty dní'!C:C,0),4)</f>
        <v>195</v>
      </c>
      <c r="W30" s="16">
        <f>V30*U30</f>
        <v>7273.4999999999991</v>
      </c>
      <c r="Y30" s="59"/>
      <c r="Z30" s="59"/>
      <c r="AA30" s="59"/>
    </row>
    <row r="31" spans="1:27" x14ac:dyDescent="0.25">
      <c r="A31" s="86">
        <v>804</v>
      </c>
      <c r="B31" s="87">
        <v>8004</v>
      </c>
      <c r="C31" s="87" t="s">
        <v>2</v>
      </c>
      <c r="D31" s="87"/>
      <c r="E31" s="87" t="str">
        <f>CONCATENATE(C31,D31)</f>
        <v>X</v>
      </c>
      <c r="F31" s="87" t="s">
        <v>140</v>
      </c>
      <c r="G31" s="88">
        <v>5</v>
      </c>
      <c r="H31" s="87" t="str">
        <f t="shared" si="25"/>
        <v>XXX401/5</v>
      </c>
      <c r="I31" s="89" t="s">
        <v>31</v>
      </c>
      <c r="J31" s="89" t="s">
        <v>31</v>
      </c>
      <c r="K31" s="65">
        <v>0.26944444444444443</v>
      </c>
      <c r="L31" s="90">
        <v>0.27430555555555558</v>
      </c>
      <c r="M31" s="87" t="s">
        <v>9</v>
      </c>
      <c r="N31" s="91">
        <v>0.35069444444444442</v>
      </c>
      <c r="O31" s="87" t="s">
        <v>27</v>
      </c>
      <c r="P31" s="87" t="str">
        <f t="shared" ref="P31" si="30">IF(M32=O31,"OK","POZOR")</f>
        <v>OK</v>
      </c>
      <c r="Q31" s="12">
        <f t="shared" ref="Q31" si="31">IF(ISNUMBER(G31),N31-L31,IF(F31="přejezd",N31-L31,0))</f>
        <v>7.638888888888884E-2</v>
      </c>
      <c r="R31" s="12">
        <f t="shared" ref="R31" si="32">IF(ISNUMBER(G31),L31-K31,0)</f>
        <v>4.8611111111111494E-3</v>
      </c>
      <c r="S31" s="12">
        <f t="shared" ref="S31" si="33">Q31+R31</f>
        <v>8.1249999999999989E-2</v>
      </c>
      <c r="T31" s="12">
        <f t="shared" ref="T31" si="34">K31-N30</f>
        <v>4.3749999999999983E-2</v>
      </c>
      <c r="U31" s="1">
        <v>106.2</v>
      </c>
      <c r="V31" s="1">
        <f>INDEX('Počty dní'!A:E,MATCH(E31,'Počty dní'!C:C,0),4)</f>
        <v>195</v>
      </c>
      <c r="W31" s="17">
        <f>V31*U31</f>
        <v>20709</v>
      </c>
      <c r="Y31" s="59"/>
      <c r="Z31" s="59"/>
      <c r="AA31" s="59"/>
    </row>
    <row r="32" spans="1:27" x14ac:dyDescent="0.25">
      <c r="A32" s="86">
        <v>804</v>
      </c>
      <c r="B32" s="87">
        <v>8004</v>
      </c>
      <c r="C32" s="87" t="s">
        <v>2</v>
      </c>
      <c r="D32" s="87"/>
      <c r="E32" s="87" t="str">
        <f>CONCATENATE(C32,D32)</f>
        <v>X</v>
      </c>
      <c r="F32" s="87" t="s">
        <v>140</v>
      </c>
      <c r="G32" s="88">
        <v>16</v>
      </c>
      <c r="H32" s="87" t="str">
        <f t="shared" si="25"/>
        <v>XXX401/16</v>
      </c>
      <c r="I32" s="89" t="s">
        <v>31</v>
      </c>
      <c r="J32" s="89" t="s">
        <v>31</v>
      </c>
      <c r="K32" s="65">
        <v>0.51388888888888884</v>
      </c>
      <c r="L32" s="90">
        <v>0.52083333333333337</v>
      </c>
      <c r="M32" s="87" t="s">
        <v>27</v>
      </c>
      <c r="N32" s="91">
        <v>0.60069444444444442</v>
      </c>
      <c r="O32" s="87" t="s">
        <v>9</v>
      </c>
      <c r="P32" s="87" t="str">
        <f t="shared" ref="P32" si="35">IF(M33=O32,"OK","POZOR")</f>
        <v>OK</v>
      </c>
      <c r="Q32" s="12">
        <f t="shared" ref="Q32:Q33" si="36">IF(ISNUMBER(G32),N32-L32,IF(F32="přejezd",N32-L32,0))</f>
        <v>7.9861111111111049E-2</v>
      </c>
      <c r="R32" s="12">
        <f t="shared" ref="R32:R33" si="37">IF(ISNUMBER(G32),L32-K32,0)</f>
        <v>6.9444444444445308E-3</v>
      </c>
      <c r="S32" s="12">
        <f t="shared" ref="S32:S33" si="38">Q32+R32</f>
        <v>8.680555555555558E-2</v>
      </c>
      <c r="T32" s="12">
        <f t="shared" ref="T32:T33" si="39">K32-N31</f>
        <v>0.16319444444444442</v>
      </c>
      <c r="U32" s="1">
        <v>106.2</v>
      </c>
      <c r="V32" s="1">
        <f>INDEX('Počty dní'!A:E,MATCH(E32,'Počty dní'!C:C,0),4)</f>
        <v>195</v>
      </c>
      <c r="W32" s="17">
        <f>V32*U32</f>
        <v>20709</v>
      </c>
      <c r="Y32" s="59"/>
      <c r="Z32" s="59"/>
      <c r="AA32" s="59"/>
    </row>
    <row r="33" spans="1:27" ht="15.75" thickBot="1" x14ac:dyDescent="0.3">
      <c r="A33" s="86">
        <v>804</v>
      </c>
      <c r="B33" s="87">
        <v>8004</v>
      </c>
      <c r="C33" s="87" t="s">
        <v>2</v>
      </c>
      <c r="D33" s="87"/>
      <c r="E33" s="87" t="str">
        <f>CONCATENATE(C33,D33)</f>
        <v>X</v>
      </c>
      <c r="F33" s="87" t="s">
        <v>140</v>
      </c>
      <c r="G33" s="88">
        <v>19</v>
      </c>
      <c r="H33" s="87" t="str">
        <f t="shared" si="25"/>
        <v>XXX401/19</v>
      </c>
      <c r="I33" s="89" t="s">
        <v>18</v>
      </c>
      <c r="J33" s="89" t="s">
        <v>31</v>
      </c>
      <c r="K33" s="65">
        <v>0.64583333333333337</v>
      </c>
      <c r="L33" s="90">
        <v>0.64930555555555558</v>
      </c>
      <c r="M33" s="87" t="s">
        <v>9</v>
      </c>
      <c r="N33" s="91">
        <v>0.68680555555555556</v>
      </c>
      <c r="O33" s="87" t="s">
        <v>28</v>
      </c>
      <c r="P33" s="87"/>
      <c r="Q33" s="12">
        <f t="shared" si="36"/>
        <v>3.7499999999999978E-2</v>
      </c>
      <c r="R33" s="12">
        <f t="shared" si="37"/>
        <v>3.4722222222222099E-3</v>
      </c>
      <c r="S33" s="12">
        <f t="shared" si="38"/>
        <v>4.0972222222222188E-2</v>
      </c>
      <c r="T33" s="12">
        <f t="shared" si="39"/>
        <v>4.5138888888888951E-2</v>
      </c>
      <c r="U33" s="1">
        <v>37.299999999999997</v>
      </c>
      <c r="V33" s="1">
        <f>INDEX('Počty dní'!A:E,MATCH(E33,'Počty dní'!C:C,0),4)</f>
        <v>195</v>
      </c>
      <c r="W33" s="17">
        <f>V33*U33</f>
        <v>7273.4999999999991</v>
      </c>
      <c r="Y33" s="59"/>
      <c r="Z33" s="59"/>
      <c r="AA33" s="59"/>
    </row>
    <row r="34" spans="1:27" ht="15.75" thickBot="1" x14ac:dyDescent="0.3">
      <c r="A34" s="106" t="str">
        <f ca="1">CONCATENATE(INDIRECT("R[-3]C[0]",FALSE),"celkem")</f>
        <v>804celkem</v>
      </c>
      <c r="B34" s="107"/>
      <c r="C34" s="107" t="str">
        <f ca="1">INDIRECT("R[-1]C[12]",FALSE)</f>
        <v>Loket u Čechtic,,motorest</v>
      </c>
      <c r="D34" s="108"/>
      <c r="E34" s="107"/>
      <c r="F34" s="108"/>
      <c r="G34" s="109"/>
      <c r="H34" s="110"/>
      <c r="I34" s="111"/>
      <c r="J34" s="112" t="str">
        <f ca="1">INDIRECT("R[-3]C[0]",FALSE)</f>
        <v>V+</v>
      </c>
      <c r="K34" s="113"/>
      <c r="L34" s="114"/>
      <c r="M34" s="115"/>
      <c r="N34" s="114"/>
      <c r="O34" s="116"/>
      <c r="P34" s="107"/>
      <c r="Q34" s="8">
        <f>SUM(Q30:Q33)</f>
        <v>0.23194444444444431</v>
      </c>
      <c r="R34" s="8">
        <f>SUM(R30:R33)</f>
        <v>1.6666666666666774E-2</v>
      </c>
      <c r="S34" s="8">
        <f>SUM(S30:S33)</f>
        <v>0.24861111111111109</v>
      </c>
      <c r="T34" s="8">
        <f>SUM(T30:T33)</f>
        <v>0.25208333333333333</v>
      </c>
      <c r="U34" s="9">
        <f>SUM(U30:U33)</f>
        <v>287</v>
      </c>
      <c r="V34" s="10"/>
      <c r="W34" s="11">
        <f>SUM(W30:W33)</f>
        <v>55965</v>
      </c>
      <c r="Y34" s="59"/>
      <c r="Z34" s="59"/>
      <c r="AA34" s="59"/>
    </row>
    <row r="35" spans="1:27" x14ac:dyDescent="0.25">
      <c r="L35" s="78"/>
      <c r="N35" s="79"/>
      <c r="Q35" s="2"/>
      <c r="R35" s="2"/>
      <c r="S35" s="2"/>
      <c r="T35" s="2"/>
      <c r="Y35" s="59"/>
      <c r="Z35" s="59"/>
      <c r="AA35" s="59"/>
    </row>
    <row r="36" spans="1:27" ht="15.75" thickBot="1" x14ac:dyDescent="0.3">
      <c r="L36" s="78"/>
      <c r="M36" s="78"/>
      <c r="N36" s="79"/>
      <c r="Q36" s="2"/>
      <c r="R36" s="2"/>
      <c r="S36" s="2"/>
      <c r="T36" s="2"/>
      <c r="Y36" s="59"/>
      <c r="Z36" s="59"/>
      <c r="AA36" s="59"/>
    </row>
    <row r="37" spans="1:27" x14ac:dyDescent="0.25">
      <c r="A37" s="80">
        <v>805</v>
      </c>
      <c r="B37" s="81">
        <v>8005</v>
      </c>
      <c r="C37" s="81" t="s">
        <v>2</v>
      </c>
      <c r="D37" s="81"/>
      <c r="E37" s="81" t="str">
        <f>CONCATENATE(C37,D37)</f>
        <v>X</v>
      </c>
      <c r="F37" s="81" t="s">
        <v>140</v>
      </c>
      <c r="G37" s="82">
        <v>4</v>
      </c>
      <c r="H37" s="81" t="str">
        <f t="shared" ref="H37:H40" si="40">CONCATENATE(F37,"/",G37)</f>
        <v>XXX401/4</v>
      </c>
      <c r="I37" s="83" t="s">
        <v>18</v>
      </c>
      <c r="J37" s="83" t="s">
        <v>31</v>
      </c>
      <c r="K37" s="67">
        <v>0.22777777777777777</v>
      </c>
      <c r="L37" s="84">
        <v>0.22916666666666666</v>
      </c>
      <c r="M37" s="81" t="s">
        <v>28</v>
      </c>
      <c r="N37" s="85">
        <v>0.2673611111111111</v>
      </c>
      <c r="O37" s="81" t="s">
        <v>9</v>
      </c>
      <c r="P37" s="81" t="str">
        <f t="shared" ref="P37:P39" si="41">IF(M38=O37,"OK","POZOR")</f>
        <v>OK</v>
      </c>
      <c r="Q37" s="14">
        <f t="shared" ref="Q37:Q40" si="42">IF(ISNUMBER(G37),N37-L37,IF(F37="přejezd",N37-L37,0))</f>
        <v>3.8194444444444448E-2</v>
      </c>
      <c r="R37" s="14">
        <f t="shared" ref="R37:R40" si="43">IF(ISNUMBER(G37),L37-K37,0)</f>
        <v>1.388888888888884E-3</v>
      </c>
      <c r="S37" s="14">
        <f t="shared" ref="S37:S40" si="44">Q37+R37</f>
        <v>3.9583333333333331E-2</v>
      </c>
      <c r="T37" s="14"/>
      <c r="U37" s="13">
        <v>37.299999999999997</v>
      </c>
      <c r="V37" s="13">
        <f>INDEX('Počty dní'!A:E,MATCH(E37,'Počty dní'!C:C,0),4)</f>
        <v>195</v>
      </c>
      <c r="W37" s="16">
        <f>V37*U37</f>
        <v>7273.4999999999991</v>
      </c>
      <c r="Y37" s="59"/>
      <c r="Z37" s="59"/>
      <c r="AA37" s="59"/>
    </row>
    <row r="38" spans="1:27" x14ac:dyDescent="0.25">
      <c r="A38" s="86">
        <v>805</v>
      </c>
      <c r="B38" s="87">
        <v>8005</v>
      </c>
      <c r="C38" s="87" t="s">
        <v>2</v>
      </c>
      <c r="D38" s="87"/>
      <c r="E38" s="87" t="str">
        <f>CONCATENATE(C38,D38)</f>
        <v>X</v>
      </c>
      <c r="F38" s="87" t="s">
        <v>140</v>
      </c>
      <c r="G38" s="88">
        <v>7</v>
      </c>
      <c r="H38" s="87" t="str">
        <f t="shared" si="40"/>
        <v>XXX401/7</v>
      </c>
      <c r="I38" s="89" t="s">
        <v>31</v>
      </c>
      <c r="J38" s="89" t="s">
        <v>31</v>
      </c>
      <c r="K38" s="65">
        <v>0.30902777777777779</v>
      </c>
      <c r="L38" s="90">
        <v>0.31597222222222221</v>
      </c>
      <c r="M38" s="87" t="s">
        <v>9</v>
      </c>
      <c r="N38" s="91">
        <v>0.3923611111111111</v>
      </c>
      <c r="O38" s="87" t="s">
        <v>27</v>
      </c>
      <c r="P38" s="87" t="str">
        <f t="shared" si="41"/>
        <v>OK</v>
      </c>
      <c r="Q38" s="4">
        <f t="shared" si="42"/>
        <v>7.6388888888888895E-2</v>
      </c>
      <c r="R38" s="4">
        <f t="shared" si="43"/>
        <v>6.9444444444444198E-3</v>
      </c>
      <c r="S38" s="4">
        <f t="shared" si="44"/>
        <v>8.3333333333333315E-2</v>
      </c>
      <c r="T38" s="4">
        <f t="shared" ref="T38:T40" si="45">K38-N37</f>
        <v>4.1666666666666685E-2</v>
      </c>
      <c r="U38" s="1">
        <v>106.2</v>
      </c>
      <c r="V38" s="1">
        <f>INDEX('Počty dní'!A:E,MATCH(E38,'Počty dní'!C:C,0),4)</f>
        <v>195</v>
      </c>
      <c r="W38" s="17">
        <f>V38*U38</f>
        <v>20709</v>
      </c>
      <c r="Y38" s="59"/>
      <c r="Z38" s="59"/>
      <c r="AA38" s="59"/>
    </row>
    <row r="39" spans="1:27" x14ac:dyDescent="0.25">
      <c r="A39" s="86">
        <v>805</v>
      </c>
      <c r="B39" s="87">
        <v>8005</v>
      </c>
      <c r="C39" s="87" t="s">
        <v>2</v>
      </c>
      <c r="D39" s="87"/>
      <c r="E39" s="87" t="str">
        <f>CONCATENATE(C39,D39)</f>
        <v>X</v>
      </c>
      <c r="F39" s="87" t="s">
        <v>140</v>
      </c>
      <c r="G39" s="88">
        <v>20</v>
      </c>
      <c r="H39" s="87" t="str">
        <f t="shared" si="40"/>
        <v>XXX401/20</v>
      </c>
      <c r="I39" s="89" t="s">
        <v>31</v>
      </c>
      <c r="J39" s="89" t="s">
        <v>31</v>
      </c>
      <c r="K39" s="65">
        <v>0.59722222222222221</v>
      </c>
      <c r="L39" s="90">
        <v>0.60416666666666663</v>
      </c>
      <c r="M39" s="87" t="s">
        <v>27</v>
      </c>
      <c r="N39" s="91">
        <v>0.68402777777777779</v>
      </c>
      <c r="O39" s="87" t="s">
        <v>9</v>
      </c>
      <c r="P39" s="87" t="str">
        <f t="shared" si="41"/>
        <v>OK</v>
      </c>
      <c r="Q39" s="4">
        <f t="shared" si="42"/>
        <v>7.986111111111116E-2</v>
      </c>
      <c r="R39" s="4">
        <f t="shared" si="43"/>
        <v>6.9444444444444198E-3</v>
      </c>
      <c r="S39" s="4">
        <f t="shared" si="44"/>
        <v>8.680555555555558E-2</v>
      </c>
      <c r="T39" s="4">
        <f t="shared" si="45"/>
        <v>0.2048611111111111</v>
      </c>
      <c r="U39" s="1">
        <v>106.2</v>
      </c>
      <c r="V39" s="1">
        <f>INDEX('Počty dní'!A:E,MATCH(E39,'Počty dní'!C:C,0),4)</f>
        <v>195</v>
      </c>
      <c r="W39" s="17">
        <f>V39*U39</f>
        <v>20709</v>
      </c>
      <c r="Y39" s="59"/>
      <c r="Z39" s="59"/>
      <c r="AA39" s="59"/>
    </row>
    <row r="40" spans="1:27" ht="15.75" thickBot="1" x14ac:dyDescent="0.3">
      <c r="A40" s="86">
        <v>805</v>
      </c>
      <c r="B40" s="87">
        <v>8005</v>
      </c>
      <c r="C40" s="87" t="s">
        <v>2</v>
      </c>
      <c r="D40" s="87"/>
      <c r="E40" s="87" t="str">
        <f>CONCATENATE(C40,D40)</f>
        <v>X</v>
      </c>
      <c r="F40" s="87" t="s">
        <v>140</v>
      </c>
      <c r="G40" s="88">
        <v>23</v>
      </c>
      <c r="H40" s="87" t="str">
        <f t="shared" si="40"/>
        <v>XXX401/23</v>
      </c>
      <c r="I40" s="89" t="s">
        <v>18</v>
      </c>
      <c r="J40" s="89" t="s">
        <v>31</v>
      </c>
      <c r="K40" s="65">
        <v>0.72916666666666663</v>
      </c>
      <c r="L40" s="90">
        <v>0.73263888888888884</v>
      </c>
      <c r="M40" s="87" t="s">
        <v>9</v>
      </c>
      <c r="N40" s="91">
        <v>0.77013888888888893</v>
      </c>
      <c r="O40" s="87" t="s">
        <v>28</v>
      </c>
      <c r="P40" s="87"/>
      <c r="Q40" s="4">
        <f t="shared" si="42"/>
        <v>3.7500000000000089E-2</v>
      </c>
      <c r="R40" s="4">
        <f t="shared" si="43"/>
        <v>3.4722222222222099E-3</v>
      </c>
      <c r="S40" s="4">
        <f t="shared" si="44"/>
        <v>4.0972222222222299E-2</v>
      </c>
      <c r="T40" s="4">
        <f t="shared" si="45"/>
        <v>4.513888888888884E-2</v>
      </c>
      <c r="U40" s="1">
        <v>37.299999999999997</v>
      </c>
      <c r="V40" s="1">
        <f>INDEX('Počty dní'!A:E,MATCH(E40,'Počty dní'!C:C,0),4)</f>
        <v>195</v>
      </c>
      <c r="W40" s="17">
        <f>V40*U40</f>
        <v>7273.4999999999991</v>
      </c>
      <c r="Y40" s="59"/>
      <c r="Z40" s="59"/>
      <c r="AA40" s="59"/>
    </row>
    <row r="41" spans="1:27" ht="15.75" thickBot="1" x14ac:dyDescent="0.3">
      <c r="A41" s="106" t="str">
        <f ca="1">CONCATENATE(INDIRECT("R[-3]C[0]",FALSE),"celkem")</f>
        <v>805celkem</v>
      </c>
      <c r="B41" s="107"/>
      <c r="C41" s="107" t="str">
        <f ca="1">INDIRECT("R[-1]C[12]",FALSE)</f>
        <v>Loket u Čechtic,,motorest</v>
      </c>
      <c r="D41" s="108"/>
      <c r="E41" s="107"/>
      <c r="F41" s="108"/>
      <c r="G41" s="109"/>
      <c r="H41" s="110"/>
      <c r="I41" s="111"/>
      <c r="J41" s="112" t="str">
        <f ca="1">INDIRECT("R[-3]C[0]",FALSE)</f>
        <v>V+</v>
      </c>
      <c r="K41" s="113"/>
      <c r="L41" s="114"/>
      <c r="M41" s="115"/>
      <c r="N41" s="114"/>
      <c r="O41" s="116"/>
      <c r="P41" s="107"/>
      <c r="Q41" s="8">
        <f>SUM(Q37:Q40)</f>
        <v>0.23194444444444459</v>
      </c>
      <c r="R41" s="8">
        <f>SUM(R37:R40)</f>
        <v>1.8749999999999933E-2</v>
      </c>
      <c r="S41" s="8">
        <f>SUM(S37:S40)</f>
        <v>0.25069444444444455</v>
      </c>
      <c r="T41" s="8">
        <f>SUM(T37:T40)</f>
        <v>0.29166666666666663</v>
      </c>
      <c r="U41" s="9">
        <f>SUM(U37:U40)</f>
        <v>287</v>
      </c>
      <c r="V41" s="10"/>
      <c r="W41" s="11">
        <f>SUM(W37:W40)</f>
        <v>55965</v>
      </c>
      <c r="Y41" s="59"/>
      <c r="Z41" s="59"/>
      <c r="AA41" s="59"/>
    </row>
    <row r="42" spans="1:27" x14ac:dyDescent="0.25">
      <c r="L42" s="78"/>
      <c r="N42" s="79"/>
      <c r="Q42" s="2"/>
      <c r="R42" s="2"/>
      <c r="S42" s="2"/>
      <c r="T42" s="2"/>
      <c r="Y42" s="59"/>
      <c r="Z42" s="59"/>
      <c r="AA42" s="59"/>
    </row>
    <row r="43" spans="1:27" ht="15.75" thickBot="1" x14ac:dyDescent="0.3">
      <c r="Y43" s="59"/>
      <c r="Z43" s="59"/>
      <c r="AA43" s="59"/>
    </row>
    <row r="44" spans="1:27" x14ac:dyDescent="0.25">
      <c r="A44" s="80">
        <v>806</v>
      </c>
      <c r="B44" s="81">
        <v>8006</v>
      </c>
      <c r="C44" s="81" t="s">
        <v>2</v>
      </c>
      <c r="D44" s="81"/>
      <c r="E44" s="81" t="str">
        <f t="shared" ref="E44:E46" si="46">CONCATENATE(C44,D44)</f>
        <v>X</v>
      </c>
      <c r="F44" s="81" t="s">
        <v>111</v>
      </c>
      <c r="G44" s="82">
        <v>2</v>
      </c>
      <c r="H44" s="81" t="str">
        <f t="shared" ref="H44:H46" si="47">CONCATENATE(F44,"/",G44)</f>
        <v>YYY866/2</v>
      </c>
      <c r="I44" s="83" t="s">
        <v>3</v>
      </c>
      <c r="J44" s="83" t="s">
        <v>18</v>
      </c>
      <c r="K44" s="67">
        <v>0.18124999999999999</v>
      </c>
      <c r="L44" s="84">
        <v>0.18194444444444444</v>
      </c>
      <c r="M44" s="81" t="s">
        <v>93</v>
      </c>
      <c r="N44" s="85">
        <v>0.20069444444444445</v>
      </c>
      <c r="O44" s="81" t="s">
        <v>30</v>
      </c>
      <c r="P44" s="81" t="str">
        <f t="shared" ref="P44:P61" si="48">IF(M45=O44,"OK","POZOR")</f>
        <v>OK</v>
      </c>
      <c r="Q44" s="14">
        <f t="shared" ref="Q44:Q62" si="49">IF(ISNUMBER(G44),N44-L44,IF(F44="přejezd",N44-L44,0))</f>
        <v>1.8750000000000017E-2</v>
      </c>
      <c r="R44" s="14">
        <f t="shared" ref="R44:R62" si="50">IF(ISNUMBER(G44),L44-K44,0)</f>
        <v>6.9444444444444198E-4</v>
      </c>
      <c r="S44" s="14">
        <f t="shared" ref="S44:S62" si="51">Q44+R44</f>
        <v>1.9444444444444459E-2</v>
      </c>
      <c r="T44" s="14"/>
      <c r="U44" s="13">
        <v>17.600000000000001</v>
      </c>
      <c r="V44" s="13">
        <f>INDEX('Počty dní'!A:E,MATCH(E44,'Počty dní'!C:C,0),4)</f>
        <v>195</v>
      </c>
      <c r="W44" s="16">
        <f t="shared" ref="W44:W46" si="52">V44*U44</f>
        <v>3432.0000000000005</v>
      </c>
      <c r="Y44" s="59"/>
      <c r="Z44" s="59"/>
      <c r="AA44" s="59"/>
    </row>
    <row r="45" spans="1:27" x14ac:dyDescent="0.25">
      <c r="A45" s="86">
        <v>806</v>
      </c>
      <c r="B45" s="87">
        <v>8006</v>
      </c>
      <c r="C45" s="87" t="s">
        <v>2</v>
      </c>
      <c r="D45" s="87"/>
      <c r="E45" s="87" t="str">
        <f t="shared" si="46"/>
        <v>X</v>
      </c>
      <c r="F45" s="87" t="s">
        <v>111</v>
      </c>
      <c r="G45" s="88">
        <v>1</v>
      </c>
      <c r="H45" s="87" t="str">
        <f t="shared" si="47"/>
        <v>YYY866/1</v>
      </c>
      <c r="I45" s="89" t="s">
        <v>3</v>
      </c>
      <c r="J45" s="89" t="s">
        <v>18</v>
      </c>
      <c r="K45" s="65">
        <v>0.20416666666666666</v>
      </c>
      <c r="L45" s="90">
        <v>0.2048611111111111</v>
      </c>
      <c r="M45" s="87" t="s">
        <v>30</v>
      </c>
      <c r="N45" s="91">
        <v>0.22291666666666668</v>
      </c>
      <c r="O45" s="87" t="s">
        <v>93</v>
      </c>
      <c r="P45" s="87" t="str">
        <f t="shared" si="48"/>
        <v>OK</v>
      </c>
      <c r="Q45" s="4">
        <f t="shared" si="49"/>
        <v>1.8055555555555575E-2</v>
      </c>
      <c r="R45" s="4">
        <f t="shared" si="50"/>
        <v>6.9444444444444198E-4</v>
      </c>
      <c r="S45" s="4">
        <f t="shared" si="51"/>
        <v>1.8750000000000017E-2</v>
      </c>
      <c r="T45" s="4">
        <f t="shared" ref="T45:T62" si="53">K45-N44</f>
        <v>3.4722222222222099E-3</v>
      </c>
      <c r="U45" s="1">
        <v>17.600000000000001</v>
      </c>
      <c r="V45" s="1">
        <f>INDEX('Počty dní'!A:E,MATCH(E45,'Počty dní'!C:C,0),4)</f>
        <v>195</v>
      </c>
      <c r="W45" s="17">
        <f t="shared" si="52"/>
        <v>3432.0000000000005</v>
      </c>
      <c r="Y45" s="59"/>
      <c r="Z45" s="59"/>
      <c r="AA45" s="59"/>
    </row>
    <row r="46" spans="1:27" x14ac:dyDescent="0.25">
      <c r="A46" s="86">
        <v>806</v>
      </c>
      <c r="B46" s="87">
        <v>8006</v>
      </c>
      <c r="C46" s="87" t="s">
        <v>2</v>
      </c>
      <c r="D46" s="87"/>
      <c r="E46" s="87" t="str">
        <f t="shared" si="46"/>
        <v>X</v>
      </c>
      <c r="F46" s="87" t="s">
        <v>111</v>
      </c>
      <c r="G46" s="88">
        <v>4</v>
      </c>
      <c r="H46" s="87" t="str">
        <f t="shared" si="47"/>
        <v>YYY866/4</v>
      </c>
      <c r="I46" s="89" t="s">
        <v>3</v>
      </c>
      <c r="J46" s="89" t="s">
        <v>18</v>
      </c>
      <c r="K46" s="65">
        <v>0.26458333333333334</v>
      </c>
      <c r="L46" s="90">
        <v>0.26527777777777778</v>
      </c>
      <c r="M46" s="87" t="s">
        <v>93</v>
      </c>
      <c r="N46" s="91">
        <v>0.28402777777777777</v>
      </c>
      <c r="O46" s="87" t="s">
        <v>30</v>
      </c>
      <c r="P46" s="87" t="str">
        <f t="shared" si="48"/>
        <v>OK</v>
      </c>
      <c r="Q46" s="4">
        <f t="shared" si="49"/>
        <v>1.8749999999999989E-2</v>
      </c>
      <c r="R46" s="4">
        <f t="shared" si="50"/>
        <v>6.9444444444444198E-4</v>
      </c>
      <c r="S46" s="4">
        <f t="shared" si="51"/>
        <v>1.9444444444444431E-2</v>
      </c>
      <c r="T46" s="4">
        <f t="shared" si="53"/>
        <v>4.1666666666666657E-2</v>
      </c>
      <c r="U46" s="1">
        <v>17.600000000000001</v>
      </c>
      <c r="V46" s="1">
        <f>INDEX('Počty dní'!A:E,MATCH(E46,'Počty dní'!C:C,0),4)</f>
        <v>195</v>
      </c>
      <c r="W46" s="17">
        <f t="shared" si="52"/>
        <v>3432.0000000000005</v>
      </c>
      <c r="Y46" s="59"/>
      <c r="Z46" s="59"/>
      <c r="AA46" s="59"/>
    </row>
    <row r="47" spans="1:27" x14ac:dyDescent="0.25">
      <c r="A47" s="86">
        <v>806</v>
      </c>
      <c r="B47" s="87">
        <v>8006</v>
      </c>
      <c r="C47" s="87" t="s">
        <v>2</v>
      </c>
      <c r="D47" s="87"/>
      <c r="E47" s="87" t="str">
        <f t="shared" ref="E47:E62" si="54">CONCATENATE(C47,D47)</f>
        <v>X</v>
      </c>
      <c r="F47" s="87" t="s">
        <v>140</v>
      </c>
      <c r="G47" s="88">
        <v>8</v>
      </c>
      <c r="H47" s="87" t="str">
        <f t="shared" ref="H47:H62" si="55">CONCATENATE(F47,"/",G47)</f>
        <v>XXX401/8</v>
      </c>
      <c r="I47" s="89" t="s">
        <v>18</v>
      </c>
      <c r="J47" s="89" t="s">
        <v>18</v>
      </c>
      <c r="K47" s="65">
        <v>0.30069444444444443</v>
      </c>
      <c r="L47" s="90">
        <v>0.30277777777777776</v>
      </c>
      <c r="M47" s="87" t="s">
        <v>30</v>
      </c>
      <c r="N47" s="91">
        <v>0.32291666666666669</v>
      </c>
      <c r="O47" s="87" t="s">
        <v>9</v>
      </c>
      <c r="P47" s="87" t="str">
        <f t="shared" si="48"/>
        <v>OK</v>
      </c>
      <c r="Q47" s="4">
        <f t="shared" si="49"/>
        <v>2.0138888888888928E-2</v>
      </c>
      <c r="R47" s="4">
        <f t="shared" si="50"/>
        <v>2.0833333333333259E-3</v>
      </c>
      <c r="S47" s="4">
        <f t="shared" si="51"/>
        <v>2.2222222222222254E-2</v>
      </c>
      <c r="T47" s="4">
        <f t="shared" si="53"/>
        <v>1.6666666666666663E-2</v>
      </c>
      <c r="U47" s="1">
        <v>19.7</v>
      </c>
      <c r="V47" s="1">
        <f>INDEX('Počty dní'!A:E,MATCH(E47,'Počty dní'!C:C,0),4)</f>
        <v>195</v>
      </c>
      <c r="W47" s="17">
        <f t="shared" ref="W47:W62" si="56">V47*U47</f>
        <v>3841.5</v>
      </c>
      <c r="Y47" s="59"/>
      <c r="Z47" s="59"/>
      <c r="AA47" s="59"/>
    </row>
    <row r="48" spans="1:27" x14ac:dyDescent="0.25">
      <c r="A48" s="86">
        <v>806</v>
      </c>
      <c r="B48" s="87">
        <v>8006</v>
      </c>
      <c r="C48" s="87" t="s">
        <v>2</v>
      </c>
      <c r="D48" s="87"/>
      <c r="E48" s="87" t="str">
        <f>CONCATENATE(C48,D48)</f>
        <v>X</v>
      </c>
      <c r="F48" s="87" t="s">
        <v>32</v>
      </c>
      <c r="G48" s="88">
        <v>3</v>
      </c>
      <c r="H48" s="87" t="str">
        <f>CONCATENATE(F48,"/",G48)</f>
        <v>XXX320/3</v>
      </c>
      <c r="I48" s="89" t="s">
        <v>3</v>
      </c>
      <c r="J48" s="89" t="s">
        <v>18</v>
      </c>
      <c r="K48" s="65">
        <v>0.33333333333333331</v>
      </c>
      <c r="L48" s="90">
        <v>0.3347222222222222</v>
      </c>
      <c r="M48" s="87" t="s">
        <v>9</v>
      </c>
      <c r="N48" s="91">
        <v>0.3576388888888889</v>
      </c>
      <c r="O48" s="87" t="s">
        <v>33</v>
      </c>
      <c r="P48" s="87" t="str">
        <f t="shared" si="48"/>
        <v>OK</v>
      </c>
      <c r="Q48" s="4">
        <f t="shared" si="49"/>
        <v>2.2916666666666696E-2</v>
      </c>
      <c r="R48" s="4">
        <f t="shared" si="50"/>
        <v>1.388888888888884E-3</v>
      </c>
      <c r="S48" s="4">
        <f t="shared" si="51"/>
        <v>2.430555555555558E-2</v>
      </c>
      <c r="T48" s="4">
        <f t="shared" si="53"/>
        <v>1.041666666666663E-2</v>
      </c>
      <c r="U48" s="1">
        <v>19.5</v>
      </c>
      <c r="V48" s="1">
        <f>INDEX('Počty dní'!A:E,MATCH(E48,'Počty dní'!C:C,0),4)</f>
        <v>195</v>
      </c>
      <c r="W48" s="17">
        <f>V48*U48</f>
        <v>3802.5</v>
      </c>
      <c r="Y48" s="59"/>
      <c r="Z48" s="59"/>
      <c r="AA48" s="59"/>
    </row>
    <row r="49" spans="1:27" x14ac:dyDescent="0.25">
      <c r="A49" s="86">
        <v>806</v>
      </c>
      <c r="B49" s="87">
        <v>8006</v>
      </c>
      <c r="C49" s="87" t="s">
        <v>2</v>
      </c>
      <c r="D49" s="87"/>
      <c r="E49" s="87" t="str">
        <f>CONCATENATE(C49,D49)</f>
        <v>X</v>
      </c>
      <c r="F49" s="87" t="s">
        <v>32</v>
      </c>
      <c r="G49" s="88">
        <v>6</v>
      </c>
      <c r="H49" s="87" t="str">
        <f>CONCATENATE(F49,"/",G49)</f>
        <v>XXX320/6</v>
      </c>
      <c r="I49" s="89" t="s">
        <v>3</v>
      </c>
      <c r="J49" s="89" t="s">
        <v>18</v>
      </c>
      <c r="K49" s="65">
        <v>0.36736111111111114</v>
      </c>
      <c r="L49" s="90">
        <v>0.36874999999999997</v>
      </c>
      <c r="M49" s="87" t="s">
        <v>33</v>
      </c>
      <c r="N49" s="91">
        <v>0.3923611111111111</v>
      </c>
      <c r="O49" s="87" t="s">
        <v>9</v>
      </c>
      <c r="P49" s="87" t="str">
        <f t="shared" si="48"/>
        <v>OK</v>
      </c>
      <c r="Q49" s="4">
        <f t="shared" si="49"/>
        <v>2.3611111111111138E-2</v>
      </c>
      <c r="R49" s="4">
        <f t="shared" si="50"/>
        <v>1.3888888888888284E-3</v>
      </c>
      <c r="S49" s="4">
        <f t="shared" si="51"/>
        <v>2.4999999999999967E-2</v>
      </c>
      <c r="T49" s="4">
        <f t="shared" si="53"/>
        <v>9.7222222222222432E-3</v>
      </c>
      <c r="U49" s="1">
        <v>19.5</v>
      </c>
      <c r="V49" s="1">
        <f>INDEX('Počty dní'!A:E,MATCH(E49,'Počty dní'!C:C,0),4)</f>
        <v>195</v>
      </c>
      <c r="W49" s="17">
        <f>V49*U49</f>
        <v>3802.5</v>
      </c>
      <c r="Y49" s="59"/>
      <c r="Z49" s="59"/>
      <c r="AA49" s="59"/>
    </row>
    <row r="50" spans="1:27" x14ac:dyDescent="0.25">
      <c r="A50" s="86">
        <v>806</v>
      </c>
      <c r="B50" s="87">
        <v>8006</v>
      </c>
      <c r="C50" s="87" t="s">
        <v>2</v>
      </c>
      <c r="D50" s="87"/>
      <c r="E50" s="87" t="str">
        <f t="shared" si="54"/>
        <v>X</v>
      </c>
      <c r="F50" s="87" t="s">
        <v>45</v>
      </c>
      <c r="G50" s="88">
        <v>7</v>
      </c>
      <c r="H50" s="87" t="str">
        <f t="shared" si="55"/>
        <v>XXX290/7</v>
      </c>
      <c r="I50" s="89" t="s">
        <v>18</v>
      </c>
      <c r="J50" s="89" t="s">
        <v>18</v>
      </c>
      <c r="K50" s="65">
        <v>0.39583333333333331</v>
      </c>
      <c r="L50" s="90">
        <v>0.39930555555555558</v>
      </c>
      <c r="M50" s="87" t="s">
        <v>9</v>
      </c>
      <c r="N50" s="91">
        <v>0.43541666666666662</v>
      </c>
      <c r="O50" s="87" t="s">
        <v>47</v>
      </c>
      <c r="P50" s="87" t="str">
        <f t="shared" si="48"/>
        <v>OK</v>
      </c>
      <c r="Q50" s="4">
        <f t="shared" si="49"/>
        <v>3.6111111111111038E-2</v>
      </c>
      <c r="R50" s="4">
        <f t="shared" si="50"/>
        <v>3.4722222222222654E-3</v>
      </c>
      <c r="S50" s="4">
        <f t="shared" si="51"/>
        <v>3.9583333333333304E-2</v>
      </c>
      <c r="T50" s="4">
        <f t="shared" si="53"/>
        <v>3.4722222222222099E-3</v>
      </c>
      <c r="U50" s="1">
        <v>33.700000000000003</v>
      </c>
      <c r="V50" s="1">
        <f>INDEX('Počty dní'!A:E,MATCH(E50,'Počty dní'!C:C,0),4)</f>
        <v>195</v>
      </c>
      <c r="W50" s="17">
        <f t="shared" si="56"/>
        <v>6571.5000000000009</v>
      </c>
      <c r="Y50" s="59"/>
      <c r="Z50" s="59"/>
      <c r="AA50" s="59"/>
    </row>
    <row r="51" spans="1:27" x14ac:dyDescent="0.25">
      <c r="A51" s="86">
        <v>806</v>
      </c>
      <c r="B51" s="87">
        <v>8006</v>
      </c>
      <c r="C51" s="87" t="s">
        <v>2</v>
      </c>
      <c r="D51" s="87"/>
      <c r="E51" s="87" t="str">
        <f t="shared" si="54"/>
        <v>X</v>
      </c>
      <c r="F51" s="87" t="s">
        <v>45</v>
      </c>
      <c r="G51" s="88">
        <v>56</v>
      </c>
      <c r="H51" s="87" t="str">
        <f t="shared" si="55"/>
        <v>XXX290/56</v>
      </c>
      <c r="I51" s="89" t="s">
        <v>3</v>
      </c>
      <c r="J51" s="89" t="s">
        <v>18</v>
      </c>
      <c r="K51" s="65">
        <v>0.43541666666666667</v>
      </c>
      <c r="L51" s="90">
        <v>0.43611111111111112</v>
      </c>
      <c r="M51" s="87" t="s">
        <v>47</v>
      </c>
      <c r="N51" s="91">
        <v>0.45416666666666666</v>
      </c>
      <c r="O51" s="87" t="s">
        <v>19</v>
      </c>
      <c r="P51" s="87" t="str">
        <f t="shared" si="48"/>
        <v>OK</v>
      </c>
      <c r="Q51" s="4">
        <f t="shared" si="49"/>
        <v>1.8055555555555547E-2</v>
      </c>
      <c r="R51" s="4">
        <f t="shared" si="50"/>
        <v>6.9444444444444198E-4</v>
      </c>
      <c r="S51" s="4">
        <f t="shared" si="51"/>
        <v>1.8749999999999989E-2</v>
      </c>
      <c r="T51" s="4">
        <f t="shared" si="53"/>
        <v>0</v>
      </c>
      <c r="U51" s="1">
        <v>17</v>
      </c>
      <c r="V51" s="1">
        <f>INDEX('Počty dní'!A:E,MATCH(E51,'Počty dní'!C:C,0),4)</f>
        <v>195</v>
      </c>
      <c r="W51" s="17">
        <f t="shared" si="56"/>
        <v>3315</v>
      </c>
      <c r="Y51" s="59"/>
      <c r="Z51" s="59"/>
      <c r="AA51" s="59"/>
    </row>
    <row r="52" spans="1:27" x14ac:dyDescent="0.25">
      <c r="A52" s="86">
        <v>806</v>
      </c>
      <c r="B52" s="87">
        <v>8006</v>
      </c>
      <c r="C52" s="87" t="s">
        <v>2</v>
      </c>
      <c r="D52" s="87"/>
      <c r="E52" s="87" t="str">
        <f t="shared" si="54"/>
        <v>X</v>
      </c>
      <c r="F52" s="87" t="s">
        <v>45</v>
      </c>
      <c r="G52" s="88">
        <v>61</v>
      </c>
      <c r="H52" s="87" t="str">
        <f t="shared" si="55"/>
        <v>XXX290/61</v>
      </c>
      <c r="I52" s="89" t="s">
        <v>3</v>
      </c>
      <c r="J52" s="89" t="s">
        <v>18</v>
      </c>
      <c r="K52" s="65">
        <v>0.45694444444444443</v>
      </c>
      <c r="L52" s="90">
        <v>0.45833333333333331</v>
      </c>
      <c r="M52" s="87" t="s">
        <v>19</v>
      </c>
      <c r="N52" s="91">
        <v>0.46736111111111112</v>
      </c>
      <c r="O52" s="87" t="s">
        <v>46</v>
      </c>
      <c r="P52" s="87" t="str">
        <f t="shared" si="48"/>
        <v>OK</v>
      </c>
      <c r="Q52" s="4">
        <f t="shared" si="49"/>
        <v>9.0277777777778012E-3</v>
      </c>
      <c r="R52" s="4">
        <f t="shared" si="50"/>
        <v>1.388888888888884E-3</v>
      </c>
      <c r="S52" s="4">
        <f t="shared" si="51"/>
        <v>1.0416666666666685E-2</v>
      </c>
      <c r="T52" s="4">
        <f t="shared" si="53"/>
        <v>2.7777777777777679E-3</v>
      </c>
      <c r="U52" s="1">
        <v>7.5</v>
      </c>
      <c r="V52" s="1">
        <f>INDEX('Počty dní'!A:E,MATCH(E52,'Počty dní'!C:C,0),4)</f>
        <v>195</v>
      </c>
      <c r="W52" s="17">
        <f t="shared" si="56"/>
        <v>1462.5</v>
      </c>
      <c r="Y52" s="59"/>
      <c r="Z52" s="59"/>
      <c r="AA52" s="59"/>
    </row>
    <row r="53" spans="1:27" x14ac:dyDescent="0.25">
      <c r="A53" s="86">
        <v>806</v>
      </c>
      <c r="B53" s="87">
        <v>8006</v>
      </c>
      <c r="C53" s="87" t="s">
        <v>2</v>
      </c>
      <c r="D53" s="87"/>
      <c r="E53" s="87" t="str">
        <f t="shared" si="54"/>
        <v>X</v>
      </c>
      <c r="F53" s="87" t="s">
        <v>45</v>
      </c>
      <c r="G53" s="88">
        <v>14</v>
      </c>
      <c r="H53" s="87" t="str">
        <f t="shared" si="55"/>
        <v>XXX290/14</v>
      </c>
      <c r="I53" s="89" t="s">
        <v>3</v>
      </c>
      <c r="J53" s="89" t="s">
        <v>18</v>
      </c>
      <c r="K53" s="65">
        <v>0.47569444444444442</v>
      </c>
      <c r="L53" s="90">
        <v>0.47916666666666669</v>
      </c>
      <c r="M53" s="87" t="s">
        <v>46</v>
      </c>
      <c r="N53" s="91">
        <v>0.51597222222222217</v>
      </c>
      <c r="O53" s="87" t="s">
        <v>9</v>
      </c>
      <c r="P53" s="87" t="str">
        <f t="shared" si="48"/>
        <v>OK</v>
      </c>
      <c r="Q53" s="4">
        <f t="shared" si="49"/>
        <v>3.680555555555548E-2</v>
      </c>
      <c r="R53" s="4">
        <f t="shared" si="50"/>
        <v>3.4722222222222654E-3</v>
      </c>
      <c r="S53" s="4">
        <f t="shared" si="51"/>
        <v>4.0277777777777746E-2</v>
      </c>
      <c r="T53" s="4">
        <f t="shared" si="53"/>
        <v>8.3333333333333037E-3</v>
      </c>
      <c r="U53" s="1">
        <v>29.7</v>
      </c>
      <c r="V53" s="1">
        <f>INDEX('Počty dní'!A:E,MATCH(E53,'Počty dní'!C:C,0),4)</f>
        <v>195</v>
      </c>
      <c r="W53" s="17">
        <f t="shared" si="56"/>
        <v>5791.5</v>
      </c>
      <c r="Y53" s="59"/>
      <c r="Z53" s="59"/>
      <c r="AA53" s="59"/>
    </row>
    <row r="54" spans="1:27" x14ac:dyDescent="0.25">
      <c r="A54" s="86">
        <v>806</v>
      </c>
      <c r="B54" s="87">
        <v>8006</v>
      </c>
      <c r="C54" s="87" t="s">
        <v>2</v>
      </c>
      <c r="D54" s="87"/>
      <c r="E54" s="87" t="str">
        <f t="shared" ref="E54:E61" si="57">CONCATENATE(C54,D54)</f>
        <v>X</v>
      </c>
      <c r="F54" s="87" t="s">
        <v>45</v>
      </c>
      <c r="G54" s="88">
        <v>13</v>
      </c>
      <c r="H54" s="87" t="str">
        <f t="shared" ref="H54:H61" si="58">CONCATENATE(F54,"/",G54)</f>
        <v>XXX290/13</v>
      </c>
      <c r="I54" s="89" t="s">
        <v>18</v>
      </c>
      <c r="J54" s="89" t="s">
        <v>18</v>
      </c>
      <c r="K54" s="65">
        <v>0.5625</v>
      </c>
      <c r="L54" s="90">
        <v>0.56597222222222221</v>
      </c>
      <c r="M54" s="87" t="s">
        <v>9</v>
      </c>
      <c r="N54" s="91">
        <v>0.60763888888888895</v>
      </c>
      <c r="O54" s="87" t="s">
        <v>47</v>
      </c>
      <c r="P54" s="87" t="str">
        <f t="shared" si="48"/>
        <v>OK</v>
      </c>
      <c r="Q54" s="4">
        <f t="shared" si="49"/>
        <v>4.1666666666666741E-2</v>
      </c>
      <c r="R54" s="4">
        <f t="shared" si="50"/>
        <v>3.4722222222222099E-3</v>
      </c>
      <c r="S54" s="4">
        <f t="shared" si="51"/>
        <v>4.5138888888888951E-2</v>
      </c>
      <c r="T54" s="4">
        <f t="shared" si="53"/>
        <v>4.6527777777777835E-2</v>
      </c>
      <c r="U54" s="1">
        <v>39.200000000000003</v>
      </c>
      <c r="V54" s="1">
        <f>INDEX('Počty dní'!A:E,MATCH(E54,'Počty dní'!C:C,0),4)</f>
        <v>195</v>
      </c>
      <c r="W54" s="17">
        <f t="shared" ref="W54:W61" si="59">V54*U54</f>
        <v>7644.0000000000009</v>
      </c>
      <c r="Y54" s="59"/>
      <c r="Z54" s="59"/>
      <c r="AA54" s="59"/>
    </row>
    <row r="55" spans="1:27" x14ac:dyDescent="0.25">
      <c r="A55" s="86">
        <v>806</v>
      </c>
      <c r="B55" s="87">
        <v>8006</v>
      </c>
      <c r="C55" s="87" t="s">
        <v>2</v>
      </c>
      <c r="D55" s="87"/>
      <c r="E55" s="87" t="str">
        <f t="shared" si="57"/>
        <v>X</v>
      </c>
      <c r="F55" s="87" t="s">
        <v>45</v>
      </c>
      <c r="G55" s="88">
        <v>60</v>
      </c>
      <c r="H55" s="87" t="str">
        <f t="shared" si="58"/>
        <v>XXX290/60</v>
      </c>
      <c r="I55" s="89" t="s">
        <v>3</v>
      </c>
      <c r="J55" s="89" t="s">
        <v>18</v>
      </c>
      <c r="K55" s="65">
        <v>0.60763888888888884</v>
      </c>
      <c r="L55" s="90">
        <v>0.60833333333333328</v>
      </c>
      <c r="M55" s="87" t="s">
        <v>47</v>
      </c>
      <c r="N55" s="91">
        <v>0.62083333333333335</v>
      </c>
      <c r="O55" s="87" t="s">
        <v>19</v>
      </c>
      <c r="P55" s="87" t="str">
        <f t="shared" si="48"/>
        <v>OK</v>
      </c>
      <c r="Q55" s="4">
        <f t="shared" si="49"/>
        <v>1.2500000000000067E-2</v>
      </c>
      <c r="R55" s="4">
        <f t="shared" si="50"/>
        <v>6.9444444444444198E-4</v>
      </c>
      <c r="S55" s="4">
        <f t="shared" si="51"/>
        <v>1.3194444444444509E-2</v>
      </c>
      <c r="T55" s="4">
        <f t="shared" si="53"/>
        <v>0</v>
      </c>
      <c r="U55" s="1">
        <v>11.5</v>
      </c>
      <c r="V55" s="1">
        <f>INDEX('Počty dní'!A:E,MATCH(E55,'Počty dní'!C:C,0),4)</f>
        <v>195</v>
      </c>
      <c r="W55" s="17">
        <f t="shared" si="59"/>
        <v>2242.5</v>
      </c>
      <c r="Y55" s="59"/>
      <c r="Z55" s="59"/>
      <c r="AA55" s="59"/>
    </row>
    <row r="56" spans="1:27" x14ac:dyDescent="0.25">
      <c r="A56" s="86">
        <v>806</v>
      </c>
      <c r="B56" s="87">
        <v>8006</v>
      </c>
      <c r="C56" s="87" t="s">
        <v>2</v>
      </c>
      <c r="D56" s="87"/>
      <c r="E56" s="87" t="str">
        <f t="shared" si="57"/>
        <v>X</v>
      </c>
      <c r="F56" s="87" t="s">
        <v>45</v>
      </c>
      <c r="G56" s="88">
        <v>65</v>
      </c>
      <c r="H56" s="87" t="str">
        <f t="shared" si="58"/>
        <v>XXX290/65</v>
      </c>
      <c r="I56" s="89" t="s">
        <v>3</v>
      </c>
      <c r="J56" s="89" t="s">
        <v>18</v>
      </c>
      <c r="K56" s="65">
        <v>0.62361111111111112</v>
      </c>
      <c r="L56" s="90">
        <v>0.625</v>
      </c>
      <c r="M56" s="87" t="s">
        <v>19</v>
      </c>
      <c r="N56" s="91">
        <v>0.63402777777777775</v>
      </c>
      <c r="O56" s="87" t="s">
        <v>46</v>
      </c>
      <c r="P56" s="87" t="str">
        <f t="shared" si="48"/>
        <v>OK</v>
      </c>
      <c r="Q56" s="4">
        <f t="shared" si="49"/>
        <v>9.0277777777777457E-3</v>
      </c>
      <c r="R56" s="4">
        <f t="shared" si="50"/>
        <v>1.388888888888884E-3</v>
      </c>
      <c r="S56" s="4">
        <f t="shared" si="51"/>
        <v>1.041666666666663E-2</v>
      </c>
      <c r="T56" s="4">
        <f t="shared" si="53"/>
        <v>2.7777777777777679E-3</v>
      </c>
      <c r="U56" s="1">
        <v>7.5</v>
      </c>
      <c r="V56" s="1">
        <f>INDEX('Počty dní'!A:E,MATCH(E56,'Počty dní'!C:C,0),4)</f>
        <v>195</v>
      </c>
      <c r="W56" s="17">
        <f t="shared" si="59"/>
        <v>1462.5</v>
      </c>
      <c r="Y56" s="59"/>
      <c r="Z56" s="59"/>
      <c r="AA56" s="59"/>
    </row>
    <row r="57" spans="1:27" x14ac:dyDescent="0.25">
      <c r="A57" s="86">
        <v>806</v>
      </c>
      <c r="B57" s="87">
        <v>8006</v>
      </c>
      <c r="C57" s="87" t="s">
        <v>2</v>
      </c>
      <c r="D57" s="87"/>
      <c r="E57" s="87" t="str">
        <f t="shared" si="57"/>
        <v>X</v>
      </c>
      <c r="F57" s="87" t="s">
        <v>45</v>
      </c>
      <c r="G57" s="88">
        <v>22</v>
      </c>
      <c r="H57" s="87" t="str">
        <f t="shared" si="58"/>
        <v>XXX290/22</v>
      </c>
      <c r="I57" s="89" t="s">
        <v>3</v>
      </c>
      <c r="J57" s="89" t="s">
        <v>18</v>
      </c>
      <c r="K57" s="65">
        <v>0.64236111111111116</v>
      </c>
      <c r="L57" s="90">
        <v>0.64583333333333337</v>
      </c>
      <c r="M57" s="87" t="s">
        <v>46</v>
      </c>
      <c r="N57" s="91">
        <v>0.68263888888888891</v>
      </c>
      <c r="O57" s="87" t="s">
        <v>9</v>
      </c>
      <c r="P57" s="87" t="str">
        <f t="shared" si="48"/>
        <v>OK</v>
      </c>
      <c r="Q57" s="4">
        <f t="shared" si="49"/>
        <v>3.6805555555555536E-2</v>
      </c>
      <c r="R57" s="4">
        <f t="shared" si="50"/>
        <v>3.4722222222222099E-3</v>
      </c>
      <c r="S57" s="4">
        <f t="shared" si="51"/>
        <v>4.0277777777777746E-2</v>
      </c>
      <c r="T57" s="4">
        <f t="shared" si="53"/>
        <v>8.3333333333334147E-3</v>
      </c>
      <c r="U57" s="1">
        <v>29.7</v>
      </c>
      <c r="V57" s="1">
        <f>INDEX('Počty dní'!A:E,MATCH(E57,'Počty dní'!C:C,0),4)</f>
        <v>195</v>
      </c>
      <c r="W57" s="17">
        <f t="shared" si="59"/>
        <v>5791.5</v>
      </c>
      <c r="Y57" s="59"/>
      <c r="Z57" s="59"/>
      <c r="AA57" s="59"/>
    </row>
    <row r="58" spans="1:27" x14ac:dyDescent="0.25">
      <c r="A58" s="86">
        <v>806</v>
      </c>
      <c r="B58" s="87">
        <v>8006</v>
      </c>
      <c r="C58" s="87" t="s">
        <v>2</v>
      </c>
      <c r="D58" s="87"/>
      <c r="E58" s="87" t="str">
        <f t="shared" si="57"/>
        <v>X</v>
      </c>
      <c r="F58" s="87" t="s">
        <v>51</v>
      </c>
      <c r="G58" s="88">
        <v>11</v>
      </c>
      <c r="H58" s="87" t="str">
        <f t="shared" si="58"/>
        <v>XXX281/11</v>
      </c>
      <c r="I58" s="89" t="s">
        <v>3</v>
      </c>
      <c r="J58" s="89" t="s">
        <v>18</v>
      </c>
      <c r="K58" s="65">
        <v>0.6875</v>
      </c>
      <c r="L58" s="90">
        <v>0.69027777777777777</v>
      </c>
      <c r="M58" s="87" t="s">
        <v>9</v>
      </c>
      <c r="N58" s="91">
        <v>0.70763888888888893</v>
      </c>
      <c r="O58" s="87" t="s">
        <v>52</v>
      </c>
      <c r="P58" s="87" t="str">
        <f t="shared" si="48"/>
        <v>OK</v>
      </c>
      <c r="Q58" s="4">
        <f t="shared" si="49"/>
        <v>1.736111111111116E-2</v>
      </c>
      <c r="R58" s="4">
        <f t="shared" si="50"/>
        <v>2.7777777777777679E-3</v>
      </c>
      <c r="S58" s="4">
        <f t="shared" si="51"/>
        <v>2.0138888888888928E-2</v>
      </c>
      <c r="T58" s="4">
        <f t="shared" si="53"/>
        <v>4.8611111111110938E-3</v>
      </c>
      <c r="U58" s="1">
        <v>16.5</v>
      </c>
      <c r="V58" s="1">
        <f>INDEX('Počty dní'!A:E,MATCH(E58,'Počty dní'!C:C,0),4)</f>
        <v>195</v>
      </c>
      <c r="W58" s="17">
        <f t="shared" si="59"/>
        <v>3217.5</v>
      </c>
      <c r="Y58" s="59"/>
      <c r="Z58" s="59"/>
      <c r="AA58" s="59"/>
    </row>
    <row r="59" spans="1:27" x14ac:dyDescent="0.25">
      <c r="A59" s="86">
        <v>806</v>
      </c>
      <c r="B59" s="87">
        <v>8006</v>
      </c>
      <c r="C59" s="87" t="s">
        <v>2</v>
      </c>
      <c r="D59" s="87"/>
      <c r="E59" s="87" t="str">
        <f t="shared" si="57"/>
        <v>X</v>
      </c>
      <c r="F59" s="87" t="s">
        <v>51</v>
      </c>
      <c r="G59" s="88">
        <v>14</v>
      </c>
      <c r="H59" s="87" t="str">
        <f t="shared" si="58"/>
        <v>XXX281/14</v>
      </c>
      <c r="I59" s="89" t="s">
        <v>3</v>
      </c>
      <c r="J59" s="89" t="s">
        <v>18</v>
      </c>
      <c r="K59" s="65">
        <v>0.70763888888888893</v>
      </c>
      <c r="L59" s="90">
        <v>0.70833333333333337</v>
      </c>
      <c r="M59" s="87" t="s">
        <v>52</v>
      </c>
      <c r="N59" s="91">
        <v>0.72569444444444453</v>
      </c>
      <c r="O59" s="87" t="s">
        <v>9</v>
      </c>
      <c r="P59" s="87" t="str">
        <f t="shared" si="48"/>
        <v>OK</v>
      </c>
      <c r="Q59" s="4">
        <f t="shared" si="49"/>
        <v>1.736111111111116E-2</v>
      </c>
      <c r="R59" s="4">
        <f t="shared" si="50"/>
        <v>6.9444444444444198E-4</v>
      </c>
      <c r="S59" s="4">
        <f t="shared" si="51"/>
        <v>1.8055555555555602E-2</v>
      </c>
      <c r="T59" s="4">
        <f t="shared" si="53"/>
        <v>0</v>
      </c>
      <c r="U59" s="1">
        <v>16.5</v>
      </c>
      <c r="V59" s="1">
        <f>INDEX('Počty dní'!A:E,MATCH(E59,'Počty dní'!C:C,0),4)</f>
        <v>195</v>
      </c>
      <c r="W59" s="17">
        <f t="shared" si="59"/>
        <v>3217.5</v>
      </c>
      <c r="Y59" s="59"/>
      <c r="Z59" s="59"/>
      <c r="AA59" s="59"/>
    </row>
    <row r="60" spans="1:27" x14ac:dyDescent="0.25">
      <c r="A60" s="86">
        <v>806</v>
      </c>
      <c r="B60" s="87">
        <v>8006</v>
      </c>
      <c r="C60" s="87" t="s">
        <v>2</v>
      </c>
      <c r="D60" s="87"/>
      <c r="E60" s="87" t="str">
        <f t="shared" si="57"/>
        <v>X</v>
      </c>
      <c r="F60" s="87" t="s">
        <v>53</v>
      </c>
      <c r="G60" s="88">
        <v>36</v>
      </c>
      <c r="H60" s="87" t="str">
        <f t="shared" si="58"/>
        <v>XXX300/36</v>
      </c>
      <c r="I60" s="89" t="s">
        <v>3</v>
      </c>
      <c r="J60" s="89" t="s">
        <v>18</v>
      </c>
      <c r="K60" s="65">
        <v>0.77083333333333337</v>
      </c>
      <c r="L60" s="90">
        <v>0.77361111111111114</v>
      </c>
      <c r="M60" s="87" t="s">
        <v>9</v>
      </c>
      <c r="N60" s="91">
        <v>0.80555555555555558</v>
      </c>
      <c r="O60" s="87" t="s">
        <v>56</v>
      </c>
      <c r="P60" s="87" t="str">
        <f t="shared" si="48"/>
        <v>OK</v>
      </c>
      <c r="Q60" s="4">
        <f t="shared" si="49"/>
        <v>3.1944444444444442E-2</v>
      </c>
      <c r="R60" s="4">
        <f t="shared" si="50"/>
        <v>2.7777777777777679E-3</v>
      </c>
      <c r="S60" s="4">
        <f t="shared" si="51"/>
        <v>3.472222222222221E-2</v>
      </c>
      <c r="T60" s="4">
        <f t="shared" si="53"/>
        <v>4.513888888888884E-2</v>
      </c>
      <c r="U60" s="1">
        <v>32.1</v>
      </c>
      <c r="V60" s="1">
        <f>INDEX('Počty dní'!A:E,MATCH(E60,'Počty dní'!C:C,0),4)</f>
        <v>195</v>
      </c>
      <c r="W60" s="17">
        <f t="shared" si="59"/>
        <v>6259.5</v>
      </c>
      <c r="Y60" s="59"/>
      <c r="Z60" s="59"/>
      <c r="AA60" s="59"/>
    </row>
    <row r="61" spans="1:27" x14ac:dyDescent="0.25">
      <c r="A61" s="86">
        <v>806</v>
      </c>
      <c r="B61" s="87">
        <v>8006</v>
      </c>
      <c r="C61" s="87" t="s">
        <v>2</v>
      </c>
      <c r="D61" s="87"/>
      <c r="E61" s="87" t="str">
        <f t="shared" si="57"/>
        <v>X</v>
      </c>
      <c r="F61" s="87" t="s">
        <v>53</v>
      </c>
      <c r="G61" s="88">
        <v>37</v>
      </c>
      <c r="H61" s="87" t="str">
        <f t="shared" si="58"/>
        <v>XXX300/37</v>
      </c>
      <c r="I61" s="89" t="s">
        <v>3</v>
      </c>
      <c r="J61" s="89" t="s">
        <v>18</v>
      </c>
      <c r="K61" s="65">
        <v>0.85763888888888884</v>
      </c>
      <c r="L61" s="90">
        <v>0.86111111111111116</v>
      </c>
      <c r="M61" s="87" t="s">
        <v>56</v>
      </c>
      <c r="N61" s="91">
        <v>0.8930555555555556</v>
      </c>
      <c r="O61" s="87" t="s">
        <v>9</v>
      </c>
      <c r="P61" s="87" t="str">
        <f t="shared" si="48"/>
        <v>OK</v>
      </c>
      <c r="Q61" s="4">
        <f t="shared" si="49"/>
        <v>3.1944444444444442E-2</v>
      </c>
      <c r="R61" s="4">
        <f t="shared" si="50"/>
        <v>3.4722222222223209E-3</v>
      </c>
      <c r="S61" s="4">
        <f t="shared" si="51"/>
        <v>3.5416666666666763E-2</v>
      </c>
      <c r="T61" s="4">
        <f t="shared" si="53"/>
        <v>5.2083333333333259E-2</v>
      </c>
      <c r="U61" s="1">
        <v>32.1</v>
      </c>
      <c r="V61" s="1">
        <f>INDEX('Počty dní'!A:E,MATCH(E61,'Počty dní'!C:C,0),4)</f>
        <v>195</v>
      </c>
      <c r="W61" s="17">
        <f t="shared" si="59"/>
        <v>6259.5</v>
      </c>
      <c r="Y61" s="59"/>
      <c r="Z61" s="59"/>
      <c r="AA61" s="59"/>
    </row>
    <row r="62" spans="1:27" ht="15.75" thickBot="1" x14ac:dyDescent="0.3">
      <c r="A62" s="92">
        <v>806</v>
      </c>
      <c r="B62" s="93">
        <v>8006</v>
      </c>
      <c r="C62" s="93" t="s">
        <v>2</v>
      </c>
      <c r="D62" s="93"/>
      <c r="E62" s="93" t="str">
        <f t="shared" si="54"/>
        <v>X</v>
      </c>
      <c r="F62" s="93" t="s">
        <v>140</v>
      </c>
      <c r="G62" s="94">
        <v>27</v>
      </c>
      <c r="H62" s="93" t="str">
        <f t="shared" si="55"/>
        <v>XXX401/27</v>
      </c>
      <c r="I62" s="95" t="s">
        <v>3</v>
      </c>
      <c r="J62" s="95" t="s">
        <v>18</v>
      </c>
      <c r="K62" s="70">
        <v>0.93958333333333333</v>
      </c>
      <c r="L62" s="96">
        <v>0.94097222222222221</v>
      </c>
      <c r="M62" s="93" t="s">
        <v>9</v>
      </c>
      <c r="N62" s="97">
        <v>0.96944444444444444</v>
      </c>
      <c r="O62" s="93" t="s">
        <v>29</v>
      </c>
      <c r="P62" s="93"/>
      <c r="Q62" s="19">
        <f t="shared" si="49"/>
        <v>2.8472222222222232E-2</v>
      </c>
      <c r="R62" s="19">
        <f t="shared" si="50"/>
        <v>1.388888888888884E-3</v>
      </c>
      <c r="S62" s="19">
        <f t="shared" si="51"/>
        <v>2.9861111111111116E-2</v>
      </c>
      <c r="T62" s="19">
        <f t="shared" si="53"/>
        <v>4.6527777777777724E-2</v>
      </c>
      <c r="U62" s="18">
        <v>29.5</v>
      </c>
      <c r="V62" s="18">
        <f>INDEX('Počty dní'!A:E,MATCH(E62,'Počty dní'!C:C,0),4)</f>
        <v>195</v>
      </c>
      <c r="W62" s="20">
        <f t="shared" si="56"/>
        <v>5752.5</v>
      </c>
      <c r="Y62" s="59"/>
      <c r="Z62" s="59"/>
      <c r="AA62" s="59"/>
    </row>
    <row r="63" spans="1:27" ht="15.75" thickBot="1" x14ac:dyDescent="0.3">
      <c r="A63" s="106" t="str">
        <f ca="1">CONCATENATE(INDIRECT("R[-3]C[0]",FALSE),"celkem")</f>
        <v>806celkem</v>
      </c>
      <c r="B63" s="107"/>
      <c r="C63" s="107" t="str">
        <f ca="1">INDIRECT("R[-1]C[12]",FALSE)</f>
        <v>Čechtice,,nám.</v>
      </c>
      <c r="D63" s="108"/>
      <c r="E63" s="107"/>
      <c r="F63" s="108"/>
      <c r="G63" s="109"/>
      <c r="H63" s="110"/>
      <c r="I63" s="111"/>
      <c r="J63" s="112" t="str">
        <f ca="1">INDIRECT("R[-3]C[0]",FALSE)</f>
        <v>V</v>
      </c>
      <c r="K63" s="113"/>
      <c r="L63" s="114"/>
      <c r="M63" s="115"/>
      <c r="N63" s="114"/>
      <c r="O63" s="116"/>
      <c r="P63" s="107"/>
      <c r="Q63" s="8">
        <f>SUM(Q44:Q62)</f>
        <v>0.44930555555555574</v>
      </c>
      <c r="R63" s="8">
        <f t="shared" ref="R63:T63" si="60">SUM(R44:R62)</f>
        <v>3.6111111111111149E-2</v>
      </c>
      <c r="S63" s="8">
        <f t="shared" si="60"/>
        <v>0.48541666666666689</v>
      </c>
      <c r="T63" s="8">
        <f t="shared" si="60"/>
        <v>0.30277777777777759</v>
      </c>
      <c r="U63" s="9">
        <f>SUM(U44:U62)</f>
        <v>414</v>
      </c>
      <c r="V63" s="10"/>
      <c r="W63" s="11">
        <f>SUM(W44:W62)</f>
        <v>80730</v>
      </c>
      <c r="Y63" s="59"/>
      <c r="Z63" s="59"/>
      <c r="AA63" s="59"/>
    </row>
    <row r="64" spans="1:27" x14ac:dyDescent="0.25">
      <c r="L64" s="78"/>
      <c r="N64" s="79"/>
      <c r="Q64" s="2"/>
      <c r="R64" s="2"/>
      <c r="S64" s="2"/>
      <c r="T64" s="2"/>
      <c r="Y64" s="59"/>
      <c r="Z64" s="59"/>
      <c r="AA64" s="59"/>
    </row>
    <row r="65" spans="1:27" ht="15.75" thickBot="1" x14ac:dyDescent="0.3">
      <c r="L65" s="78"/>
      <c r="N65" s="79"/>
      <c r="Q65" s="2"/>
      <c r="R65" s="2"/>
      <c r="S65" s="2"/>
      <c r="T65" s="2"/>
      <c r="Y65" s="59"/>
      <c r="Z65" s="59"/>
      <c r="AA65" s="59"/>
    </row>
    <row r="66" spans="1:27" x14ac:dyDescent="0.25">
      <c r="A66" s="80">
        <v>807</v>
      </c>
      <c r="B66" s="81">
        <v>8007</v>
      </c>
      <c r="C66" s="81" t="s">
        <v>2</v>
      </c>
      <c r="D66" s="81"/>
      <c r="E66" s="81" t="str">
        <f t="shared" ref="E66:E76" si="61">CONCATENATE(C66,D66)</f>
        <v>X</v>
      </c>
      <c r="F66" s="81" t="s">
        <v>53</v>
      </c>
      <c r="G66" s="82">
        <v>2</v>
      </c>
      <c r="H66" s="81" t="str">
        <f t="shared" ref="H66:H67" si="62">CONCATENATE(F66,"/",G66)</f>
        <v>XXX300/2</v>
      </c>
      <c r="I66" s="83" t="s">
        <v>18</v>
      </c>
      <c r="J66" s="83" t="s">
        <v>18</v>
      </c>
      <c r="K66" s="67">
        <v>0.17708333333333334</v>
      </c>
      <c r="L66" s="84">
        <v>0.17777777777777778</v>
      </c>
      <c r="M66" s="81" t="s">
        <v>58</v>
      </c>
      <c r="N66" s="85">
        <v>0.21875</v>
      </c>
      <c r="O66" s="81" t="s">
        <v>56</v>
      </c>
      <c r="P66" s="81" t="str">
        <f t="shared" ref="P66:P71" si="63">IF(M67=O66,"OK","POZOR")</f>
        <v>OK</v>
      </c>
      <c r="Q66" s="14">
        <f t="shared" ref="Q66:Q76" si="64">IF(ISNUMBER(G66),N66-L66,IF(F66="přejezd",N66-L66,0))</f>
        <v>4.0972222222222215E-2</v>
      </c>
      <c r="R66" s="14">
        <f t="shared" ref="R66:R76" si="65">IF(ISNUMBER(G66),L66-K66,0)</f>
        <v>6.9444444444444198E-4</v>
      </c>
      <c r="S66" s="14">
        <f t="shared" ref="S66:S76" si="66">Q66+R66</f>
        <v>4.1666666666666657E-2</v>
      </c>
      <c r="T66" s="14"/>
      <c r="U66" s="13">
        <v>36.1</v>
      </c>
      <c r="V66" s="13">
        <f>INDEX('Počty dní'!A:E,MATCH(E66,'Počty dní'!C:C,0),4)</f>
        <v>195</v>
      </c>
      <c r="W66" s="16">
        <f t="shared" ref="W66:W76" si="67">V66*U66</f>
        <v>7039.5</v>
      </c>
      <c r="Y66" s="59"/>
      <c r="Z66" s="59"/>
      <c r="AA66" s="59"/>
    </row>
    <row r="67" spans="1:27" x14ac:dyDescent="0.25">
      <c r="A67" s="86">
        <v>807</v>
      </c>
      <c r="B67" s="87">
        <v>8007</v>
      </c>
      <c r="C67" s="87" t="s">
        <v>2</v>
      </c>
      <c r="D67" s="87"/>
      <c r="E67" s="87" t="str">
        <f t="shared" si="61"/>
        <v>X</v>
      </c>
      <c r="F67" s="87" t="s">
        <v>53</v>
      </c>
      <c r="G67" s="88">
        <v>3</v>
      </c>
      <c r="H67" s="87" t="str">
        <f t="shared" si="62"/>
        <v>XXX300/3</v>
      </c>
      <c r="I67" s="89" t="s">
        <v>18</v>
      </c>
      <c r="J67" s="89" t="s">
        <v>18</v>
      </c>
      <c r="K67" s="65">
        <v>0.23472222222222222</v>
      </c>
      <c r="L67" s="90">
        <v>0.23611111111111113</v>
      </c>
      <c r="M67" s="87" t="s">
        <v>56</v>
      </c>
      <c r="N67" s="91">
        <v>0.30277777777777776</v>
      </c>
      <c r="O67" s="87" t="s">
        <v>55</v>
      </c>
      <c r="P67" s="87" t="str">
        <f t="shared" si="63"/>
        <v>OK</v>
      </c>
      <c r="Q67" s="4">
        <f t="shared" si="64"/>
        <v>6.6666666666666624E-2</v>
      </c>
      <c r="R67" s="4">
        <f t="shared" si="65"/>
        <v>1.3888888888889117E-3</v>
      </c>
      <c r="S67" s="4">
        <f t="shared" si="66"/>
        <v>6.8055555555555536E-2</v>
      </c>
      <c r="T67" s="4">
        <f t="shared" ref="T67:T76" si="68">K67-N66</f>
        <v>1.5972222222222221E-2</v>
      </c>
      <c r="U67" s="1">
        <v>58.5</v>
      </c>
      <c r="V67" s="1">
        <f>INDEX('Počty dní'!A:E,MATCH(E67,'Počty dní'!C:C,0),4)</f>
        <v>195</v>
      </c>
      <c r="W67" s="17">
        <f t="shared" si="67"/>
        <v>11407.5</v>
      </c>
      <c r="Y67" s="59"/>
      <c r="Z67" s="59"/>
      <c r="AA67" s="59"/>
    </row>
    <row r="68" spans="1:27" x14ac:dyDescent="0.25">
      <c r="A68" s="86">
        <v>807</v>
      </c>
      <c r="B68" s="87">
        <v>8007</v>
      </c>
      <c r="C68" s="87" t="s">
        <v>2</v>
      </c>
      <c r="D68" s="87"/>
      <c r="E68" s="87" t="str">
        <f t="shared" si="61"/>
        <v>X</v>
      </c>
      <c r="F68" s="87" t="s">
        <v>53</v>
      </c>
      <c r="G68" s="88">
        <v>14</v>
      </c>
      <c r="H68" s="87" t="str">
        <f t="shared" ref="H68:H76" si="69">CONCATENATE(F68,"/",G68)</f>
        <v>XXX300/14</v>
      </c>
      <c r="I68" s="89" t="s">
        <v>3</v>
      </c>
      <c r="J68" s="89" t="s">
        <v>18</v>
      </c>
      <c r="K68" s="65">
        <v>0.32430555555555557</v>
      </c>
      <c r="L68" s="90">
        <v>0.32500000000000001</v>
      </c>
      <c r="M68" s="87" t="s">
        <v>55</v>
      </c>
      <c r="N68" s="91">
        <v>0.3888888888888889</v>
      </c>
      <c r="O68" s="87" t="s">
        <v>56</v>
      </c>
      <c r="P68" s="87" t="str">
        <f t="shared" si="63"/>
        <v>OK</v>
      </c>
      <c r="Q68" s="4">
        <f t="shared" si="64"/>
        <v>6.3888888888888884E-2</v>
      </c>
      <c r="R68" s="4">
        <f t="shared" si="65"/>
        <v>6.9444444444444198E-4</v>
      </c>
      <c r="S68" s="4">
        <f t="shared" si="66"/>
        <v>6.4583333333333326E-2</v>
      </c>
      <c r="T68" s="4">
        <f t="shared" si="68"/>
        <v>2.1527777777777812E-2</v>
      </c>
      <c r="U68" s="1">
        <v>58.5</v>
      </c>
      <c r="V68" s="1">
        <f>INDEX('Počty dní'!A:E,MATCH(E68,'Počty dní'!C:C,0),4)</f>
        <v>195</v>
      </c>
      <c r="W68" s="17">
        <f t="shared" si="67"/>
        <v>11407.5</v>
      </c>
      <c r="Y68" s="59"/>
      <c r="Z68" s="59"/>
      <c r="AA68" s="59"/>
    </row>
    <row r="69" spans="1:27" x14ac:dyDescent="0.25">
      <c r="A69" s="86">
        <v>807</v>
      </c>
      <c r="B69" s="87">
        <v>8007</v>
      </c>
      <c r="C69" s="87" t="s">
        <v>2</v>
      </c>
      <c r="D69" s="87"/>
      <c r="E69" s="87" t="str">
        <f t="shared" si="61"/>
        <v>X</v>
      </c>
      <c r="F69" s="87" t="s">
        <v>53</v>
      </c>
      <c r="G69" s="88">
        <v>11</v>
      </c>
      <c r="H69" s="87" t="str">
        <f t="shared" si="69"/>
        <v>XXX300/11</v>
      </c>
      <c r="I69" s="89" t="s">
        <v>18</v>
      </c>
      <c r="J69" s="89" t="s">
        <v>18</v>
      </c>
      <c r="K69" s="65">
        <v>0.39930555555555558</v>
      </c>
      <c r="L69" s="90">
        <v>0.40277777777777773</v>
      </c>
      <c r="M69" s="87" t="s">
        <v>56</v>
      </c>
      <c r="N69" s="91">
        <v>0.46944444444444444</v>
      </c>
      <c r="O69" s="87" t="s">
        <v>55</v>
      </c>
      <c r="P69" s="87" t="str">
        <f t="shared" si="63"/>
        <v>OK</v>
      </c>
      <c r="Q69" s="4">
        <f t="shared" si="64"/>
        <v>6.6666666666666707E-2</v>
      </c>
      <c r="R69" s="4">
        <f t="shared" si="65"/>
        <v>3.4722222222221544E-3</v>
      </c>
      <c r="S69" s="4">
        <f t="shared" si="66"/>
        <v>7.0138888888888862E-2</v>
      </c>
      <c r="T69" s="4">
        <f t="shared" si="68"/>
        <v>1.0416666666666685E-2</v>
      </c>
      <c r="U69" s="1">
        <v>60.8</v>
      </c>
      <c r="V69" s="1">
        <f>INDEX('Počty dní'!A:E,MATCH(E69,'Počty dní'!C:C,0),4)</f>
        <v>195</v>
      </c>
      <c r="W69" s="17">
        <f t="shared" si="67"/>
        <v>11856</v>
      </c>
      <c r="Y69" s="59"/>
      <c r="Z69" s="59"/>
      <c r="AA69" s="59"/>
    </row>
    <row r="70" spans="1:27" x14ac:dyDescent="0.25">
      <c r="A70" s="86">
        <v>807</v>
      </c>
      <c r="B70" s="87">
        <v>8007</v>
      </c>
      <c r="C70" s="87" t="s">
        <v>2</v>
      </c>
      <c r="D70" s="87"/>
      <c r="E70" s="87" t="str">
        <f t="shared" si="61"/>
        <v>X</v>
      </c>
      <c r="F70" s="87" t="s">
        <v>53</v>
      </c>
      <c r="G70" s="88">
        <v>24</v>
      </c>
      <c r="H70" s="87" t="str">
        <f t="shared" si="69"/>
        <v>XXX300/24</v>
      </c>
      <c r="I70" s="89" t="s">
        <v>18</v>
      </c>
      <c r="J70" s="89" t="s">
        <v>18</v>
      </c>
      <c r="K70" s="65">
        <v>0.52777777777777779</v>
      </c>
      <c r="L70" s="90">
        <v>0.53055555555555556</v>
      </c>
      <c r="M70" s="87" t="s">
        <v>55</v>
      </c>
      <c r="N70" s="91">
        <v>0.59722222222222221</v>
      </c>
      <c r="O70" s="87" t="s">
        <v>56</v>
      </c>
      <c r="P70" s="87" t="str">
        <f t="shared" si="63"/>
        <v>OK</v>
      </c>
      <c r="Q70" s="4">
        <f t="shared" si="64"/>
        <v>6.6666666666666652E-2</v>
      </c>
      <c r="R70" s="4">
        <f t="shared" si="65"/>
        <v>2.7777777777777679E-3</v>
      </c>
      <c r="S70" s="4">
        <f t="shared" si="66"/>
        <v>6.944444444444442E-2</v>
      </c>
      <c r="T70" s="4">
        <f t="shared" si="68"/>
        <v>5.8333333333333348E-2</v>
      </c>
      <c r="U70" s="1">
        <v>60.8</v>
      </c>
      <c r="V70" s="1">
        <f>INDEX('Počty dní'!A:E,MATCH(E70,'Počty dní'!C:C,0),4)</f>
        <v>195</v>
      </c>
      <c r="W70" s="17">
        <f t="shared" si="67"/>
        <v>11856</v>
      </c>
      <c r="Y70" s="59"/>
      <c r="Z70" s="59"/>
      <c r="AA70" s="59"/>
    </row>
    <row r="71" spans="1:27" x14ac:dyDescent="0.25">
      <c r="A71" s="86">
        <v>807</v>
      </c>
      <c r="B71" s="87">
        <v>8007</v>
      </c>
      <c r="C71" s="87" t="s">
        <v>2</v>
      </c>
      <c r="D71" s="87"/>
      <c r="E71" s="87" t="str">
        <f t="shared" si="61"/>
        <v>X</v>
      </c>
      <c r="F71" s="87" t="s">
        <v>53</v>
      </c>
      <c r="G71" s="88">
        <v>25</v>
      </c>
      <c r="H71" s="87" t="str">
        <f t="shared" si="69"/>
        <v>XXX300/25</v>
      </c>
      <c r="I71" s="89" t="s">
        <v>18</v>
      </c>
      <c r="J71" s="89" t="s">
        <v>18</v>
      </c>
      <c r="K71" s="65">
        <v>0.60763888888888884</v>
      </c>
      <c r="L71" s="90">
        <v>0.61111111111111105</v>
      </c>
      <c r="M71" s="87" t="s">
        <v>56</v>
      </c>
      <c r="N71" s="91">
        <v>0.6743055555555556</v>
      </c>
      <c r="O71" s="87" t="s">
        <v>55</v>
      </c>
      <c r="P71" s="87" t="str">
        <f t="shared" si="63"/>
        <v>OK</v>
      </c>
      <c r="Q71" s="4">
        <f t="shared" si="64"/>
        <v>6.3194444444444553E-2</v>
      </c>
      <c r="R71" s="4">
        <f t="shared" si="65"/>
        <v>3.4722222222222099E-3</v>
      </c>
      <c r="S71" s="4">
        <f t="shared" si="66"/>
        <v>6.6666666666666763E-2</v>
      </c>
      <c r="T71" s="4">
        <f t="shared" si="68"/>
        <v>1.041666666666663E-2</v>
      </c>
      <c r="U71" s="1">
        <v>58.5</v>
      </c>
      <c r="V71" s="1">
        <f>INDEX('Počty dní'!A:E,MATCH(E71,'Počty dní'!C:C,0),4)</f>
        <v>195</v>
      </c>
      <c r="W71" s="17">
        <f t="shared" si="67"/>
        <v>11407.5</v>
      </c>
      <c r="Y71" s="59"/>
      <c r="Z71" s="59"/>
      <c r="AA71" s="59"/>
    </row>
    <row r="72" spans="1:27" x14ac:dyDescent="0.25">
      <c r="A72" s="86">
        <v>807</v>
      </c>
      <c r="B72" s="87">
        <v>8007</v>
      </c>
      <c r="C72" s="87" t="s">
        <v>2</v>
      </c>
      <c r="D72" s="87"/>
      <c r="E72" s="87" t="str">
        <f t="shared" si="61"/>
        <v>X</v>
      </c>
      <c r="F72" s="87" t="s">
        <v>53</v>
      </c>
      <c r="G72" s="88">
        <v>34</v>
      </c>
      <c r="H72" s="87" t="str">
        <f t="shared" si="69"/>
        <v>XXX300/34</v>
      </c>
      <c r="I72" s="89" t="s">
        <v>3</v>
      </c>
      <c r="J72" s="89" t="s">
        <v>18</v>
      </c>
      <c r="K72" s="65">
        <v>0.69791666666666663</v>
      </c>
      <c r="L72" s="90">
        <v>0.7</v>
      </c>
      <c r="M72" s="87" t="s">
        <v>55</v>
      </c>
      <c r="N72" s="91">
        <v>0.76388888888888884</v>
      </c>
      <c r="O72" s="87" t="s">
        <v>56</v>
      </c>
      <c r="P72" s="87" t="str">
        <f t="shared" ref="P72:P75" si="70">IF(M73=O72,"OK","POZOR")</f>
        <v>OK</v>
      </c>
      <c r="Q72" s="4">
        <f t="shared" ref="Q72:Q75" si="71">IF(ISNUMBER(G72),N72-L72,IF(F72="přejezd",N72-L72,0))</f>
        <v>6.3888888888888884E-2</v>
      </c>
      <c r="R72" s="4">
        <f t="shared" ref="R72:R75" si="72">IF(ISNUMBER(G72),L72-K72,0)</f>
        <v>2.0833333333333259E-3</v>
      </c>
      <c r="S72" s="4">
        <f t="shared" ref="S72:S75" si="73">Q72+R72</f>
        <v>6.597222222222221E-2</v>
      </c>
      <c r="T72" s="4">
        <f t="shared" ref="T72:T75" si="74">K72-N71</f>
        <v>2.3611111111111027E-2</v>
      </c>
      <c r="U72" s="1">
        <v>58.5</v>
      </c>
      <c r="V72" s="1">
        <f>INDEX('Počty dní'!A:E,MATCH(E72,'Počty dní'!C:C,0),4)</f>
        <v>195</v>
      </c>
      <c r="W72" s="17">
        <f t="shared" si="67"/>
        <v>11407.5</v>
      </c>
      <c r="Y72" s="59"/>
      <c r="Z72" s="59"/>
      <c r="AA72" s="59"/>
    </row>
    <row r="73" spans="1:27" x14ac:dyDescent="0.25">
      <c r="A73" s="86">
        <v>807</v>
      </c>
      <c r="B73" s="87">
        <v>8007</v>
      </c>
      <c r="C73" s="87" t="s">
        <v>2</v>
      </c>
      <c r="D73" s="87"/>
      <c r="E73" s="87" t="str">
        <f t="shared" si="61"/>
        <v>X</v>
      </c>
      <c r="F73" s="87" t="s">
        <v>53</v>
      </c>
      <c r="G73" s="88">
        <v>35</v>
      </c>
      <c r="H73" s="87" t="str">
        <f t="shared" si="69"/>
        <v>XXX300/35</v>
      </c>
      <c r="I73" s="89" t="s">
        <v>18</v>
      </c>
      <c r="J73" s="89" t="s">
        <v>18</v>
      </c>
      <c r="K73" s="65">
        <v>0.77430555555555558</v>
      </c>
      <c r="L73" s="90">
        <v>0.77777777777777779</v>
      </c>
      <c r="M73" s="87" t="s">
        <v>56</v>
      </c>
      <c r="N73" s="91">
        <v>0.81944444444444442</v>
      </c>
      <c r="O73" s="87" t="s">
        <v>57</v>
      </c>
      <c r="P73" s="87" t="str">
        <f t="shared" si="70"/>
        <v>OK</v>
      </c>
      <c r="Q73" s="4">
        <f t="shared" si="71"/>
        <v>4.166666666666663E-2</v>
      </c>
      <c r="R73" s="4">
        <f t="shared" si="72"/>
        <v>3.4722222222222099E-3</v>
      </c>
      <c r="S73" s="4">
        <f t="shared" si="73"/>
        <v>4.513888888888884E-2</v>
      </c>
      <c r="T73" s="4">
        <f t="shared" si="74"/>
        <v>1.0416666666666741E-2</v>
      </c>
      <c r="U73" s="1">
        <v>34.700000000000003</v>
      </c>
      <c r="V73" s="1">
        <f>INDEX('Počty dní'!A:E,MATCH(E73,'Počty dní'!C:C,0),4)</f>
        <v>195</v>
      </c>
      <c r="W73" s="17">
        <f t="shared" si="67"/>
        <v>6766.5000000000009</v>
      </c>
      <c r="Y73" s="59"/>
      <c r="Z73" s="59"/>
      <c r="AA73" s="59"/>
    </row>
    <row r="74" spans="1:27" x14ac:dyDescent="0.25">
      <c r="A74" s="86">
        <v>807</v>
      </c>
      <c r="B74" s="87">
        <v>8007</v>
      </c>
      <c r="C74" s="87" t="s">
        <v>2</v>
      </c>
      <c r="D74" s="87"/>
      <c r="E74" s="87" t="str">
        <f t="shared" ref="E74" si="75">CONCATENATE(C74,D74)</f>
        <v>X</v>
      </c>
      <c r="F74" s="87" t="s">
        <v>109</v>
      </c>
      <c r="G74" s="88"/>
      <c r="H74" s="87" t="str">
        <f t="shared" ref="H74" si="76">CONCATENATE(F74,"/",G74)</f>
        <v>přejezd/</v>
      </c>
      <c r="I74" s="89"/>
      <c r="J74" s="89" t="s">
        <v>18</v>
      </c>
      <c r="K74" s="65">
        <v>0.81944444444444442</v>
      </c>
      <c r="L74" s="90">
        <v>0.81944444444444442</v>
      </c>
      <c r="M74" s="87" t="s">
        <v>57</v>
      </c>
      <c r="N74" s="91">
        <v>0.82013888888888886</v>
      </c>
      <c r="O74" s="87" t="s">
        <v>58</v>
      </c>
      <c r="P74" s="87" t="str">
        <f t="shared" si="70"/>
        <v>OK</v>
      </c>
      <c r="Q74" s="4">
        <f t="shared" si="71"/>
        <v>6.9444444444444198E-4</v>
      </c>
      <c r="R74" s="4">
        <f t="shared" si="72"/>
        <v>0</v>
      </c>
      <c r="S74" s="4">
        <f t="shared" si="73"/>
        <v>6.9444444444444198E-4</v>
      </c>
      <c r="T74" s="4">
        <f t="shared" si="74"/>
        <v>0</v>
      </c>
      <c r="U74" s="1">
        <v>0</v>
      </c>
      <c r="V74" s="1">
        <f>INDEX('Počty dní'!A:E,MATCH(E74,'Počty dní'!C:C,0),4)</f>
        <v>195</v>
      </c>
      <c r="W74" s="17">
        <f t="shared" ref="W74" si="77">V74*U74</f>
        <v>0</v>
      </c>
      <c r="Y74" s="59"/>
      <c r="Z74" s="59"/>
      <c r="AA74" s="59"/>
    </row>
    <row r="75" spans="1:27" x14ac:dyDescent="0.25">
      <c r="A75" s="86">
        <v>807</v>
      </c>
      <c r="B75" s="87">
        <v>8007</v>
      </c>
      <c r="C75" s="87" t="s">
        <v>2</v>
      </c>
      <c r="D75" s="87"/>
      <c r="E75" s="87" t="str">
        <f t="shared" si="61"/>
        <v>X</v>
      </c>
      <c r="F75" s="87" t="s">
        <v>53</v>
      </c>
      <c r="G75" s="88">
        <v>40</v>
      </c>
      <c r="H75" s="87" t="str">
        <f t="shared" si="69"/>
        <v>XXX300/40</v>
      </c>
      <c r="I75" s="89" t="s">
        <v>3</v>
      </c>
      <c r="J75" s="89" t="s">
        <v>18</v>
      </c>
      <c r="K75" s="65">
        <v>0.84513888888888888</v>
      </c>
      <c r="L75" s="90">
        <v>0.84652777777777777</v>
      </c>
      <c r="M75" s="87" t="s">
        <v>58</v>
      </c>
      <c r="N75" s="91">
        <v>0.8833333333333333</v>
      </c>
      <c r="O75" s="87" t="s">
        <v>56</v>
      </c>
      <c r="P75" s="87" t="str">
        <f t="shared" si="70"/>
        <v>OK</v>
      </c>
      <c r="Q75" s="4">
        <f t="shared" si="71"/>
        <v>3.6805555555555536E-2</v>
      </c>
      <c r="R75" s="4">
        <f t="shared" si="72"/>
        <v>1.388888888888884E-3</v>
      </c>
      <c r="S75" s="4">
        <f t="shared" si="73"/>
        <v>3.819444444444442E-2</v>
      </c>
      <c r="T75" s="4">
        <f t="shared" si="74"/>
        <v>2.5000000000000022E-2</v>
      </c>
      <c r="U75" s="1">
        <v>34.5</v>
      </c>
      <c r="V75" s="1">
        <f>INDEX('Počty dní'!A:E,MATCH(E75,'Počty dní'!C:C,0),4)</f>
        <v>195</v>
      </c>
      <c r="W75" s="17">
        <f t="shared" si="67"/>
        <v>6727.5</v>
      </c>
      <c r="Y75" s="59"/>
      <c r="Z75" s="59"/>
      <c r="AA75" s="59"/>
    </row>
    <row r="76" spans="1:27" ht="15.75" thickBot="1" x14ac:dyDescent="0.3">
      <c r="A76" s="86">
        <v>807</v>
      </c>
      <c r="B76" s="87">
        <v>8007</v>
      </c>
      <c r="C76" s="87" t="s">
        <v>2</v>
      </c>
      <c r="D76" s="87"/>
      <c r="E76" s="87" t="str">
        <f t="shared" si="61"/>
        <v>X</v>
      </c>
      <c r="F76" s="87" t="s">
        <v>53</v>
      </c>
      <c r="G76" s="88">
        <v>39</v>
      </c>
      <c r="H76" s="87" t="str">
        <f t="shared" si="69"/>
        <v>XXX300/39</v>
      </c>
      <c r="I76" s="89" t="s">
        <v>3</v>
      </c>
      <c r="J76" s="89" t="s">
        <v>18</v>
      </c>
      <c r="K76" s="65">
        <v>0.94097222222222221</v>
      </c>
      <c r="L76" s="90">
        <v>0.94444444444444453</v>
      </c>
      <c r="M76" s="87" t="s">
        <v>56</v>
      </c>
      <c r="N76" s="91">
        <v>0.97638888888888886</v>
      </c>
      <c r="O76" s="87" t="s">
        <v>9</v>
      </c>
      <c r="P76" s="87"/>
      <c r="Q76" s="4">
        <f t="shared" si="64"/>
        <v>3.1944444444444331E-2</v>
      </c>
      <c r="R76" s="4">
        <f t="shared" si="65"/>
        <v>3.4722222222223209E-3</v>
      </c>
      <c r="S76" s="4">
        <f t="shared" si="66"/>
        <v>3.5416666666666652E-2</v>
      </c>
      <c r="T76" s="4">
        <f t="shared" si="68"/>
        <v>5.7638888888888906E-2</v>
      </c>
      <c r="U76" s="1">
        <v>32.1</v>
      </c>
      <c r="V76" s="1">
        <f>INDEX('Počty dní'!A:E,MATCH(E76,'Počty dní'!C:C,0),4)</f>
        <v>195</v>
      </c>
      <c r="W76" s="17">
        <f t="shared" si="67"/>
        <v>6259.5</v>
      </c>
      <c r="Y76" s="59"/>
      <c r="Z76" s="59"/>
      <c r="AA76" s="59"/>
    </row>
    <row r="77" spans="1:27" ht="15.75" thickBot="1" x14ac:dyDescent="0.3">
      <c r="A77" s="106" t="str">
        <f ca="1">CONCATENATE(INDIRECT("R[-3]C[0]",FALSE),"celkem")</f>
        <v>807celkem</v>
      </c>
      <c r="B77" s="107"/>
      <c r="C77" s="107" t="str">
        <f ca="1">INDIRECT("R[-1]C[12]",FALSE)</f>
        <v>Pelhřimov,,aut.nádr.</v>
      </c>
      <c r="D77" s="108"/>
      <c r="E77" s="107"/>
      <c r="F77" s="108"/>
      <c r="G77" s="109"/>
      <c r="H77" s="110"/>
      <c r="I77" s="111"/>
      <c r="J77" s="112" t="str">
        <f ca="1">INDIRECT("R[-3]C[0]",FALSE)</f>
        <v>V</v>
      </c>
      <c r="K77" s="113"/>
      <c r="L77" s="114"/>
      <c r="M77" s="115"/>
      <c r="N77" s="114"/>
      <c r="O77" s="116"/>
      <c r="P77" s="107"/>
      <c r="Q77" s="8">
        <f>SUM(Q66:Q76)</f>
        <v>0.5430555555555554</v>
      </c>
      <c r="R77" s="8">
        <f t="shared" ref="R77:T77" si="78">SUM(R66:R76)</f>
        <v>2.2916666666666669E-2</v>
      </c>
      <c r="S77" s="8">
        <f t="shared" si="78"/>
        <v>0.5659722222222221</v>
      </c>
      <c r="T77" s="8">
        <f t="shared" si="78"/>
        <v>0.23333333333333339</v>
      </c>
      <c r="U77" s="9">
        <f>SUM(U66:U76)</f>
        <v>493</v>
      </c>
      <c r="V77" s="10"/>
      <c r="W77" s="11">
        <f>SUM(W66:W76)</f>
        <v>96135</v>
      </c>
      <c r="Y77" s="59"/>
      <c r="Z77" s="59"/>
      <c r="AA77" s="59"/>
    </row>
    <row r="78" spans="1:27" x14ac:dyDescent="0.25">
      <c r="L78" s="78"/>
      <c r="N78" s="79"/>
      <c r="Q78" s="2"/>
      <c r="R78" s="2"/>
      <c r="S78" s="2"/>
      <c r="T78" s="2"/>
      <c r="Y78" s="59"/>
      <c r="Z78" s="59"/>
      <c r="AA78" s="59"/>
    </row>
    <row r="79" spans="1:27" ht="15.75" thickBot="1" x14ac:dyDescent="0.3">
      <c r="K79" s="75"/>
      <c r="L79" s="75"/>
      <c r="Y79" s="59"/>
      <c r="Z79" s="59"/>
      <c r="AA79" s="59"/>
    </row>
    <row r="80" spans="1:27" x14ac:dyDescent="0.25">
      <c r="A80" s="80">
        <v>808</v>
      </c>
      <c r="B80" s="81">
        <v>8008</v>
      </c>
      <c r="C80" s="81" t="s">
        <v>2</v>
      </c>
      <c r="D80" s="81"/>
      <c r="E80" s="81" t="str">
        <f>CONCATENATE(C80,D80)</f>
        <v>X</v>
      </c>
      <c r="F80" s="81" t="s">
        <v>53</v>
      </c>
      <c r="G80" s="82">
        <v>6</v>
      </c>
      <c r="H80" s="81" t="str">
        <f>CONCATENATE(F80,"/",G80)</f>
        <v>XXX300/6</v>
      </c>
      <c r="I80" s="83" t="s">
        <v>18</v>
      </c>
      <c r="J80" s="83" t="s">
        <v>18</v>
      </c>
      <c r="K80" s="67">
        <v>0.24444444444444444</v>
      </c>
      <c r="L80" s="84">
        <v>0.24583333333333335</v>
      </c>
      <c r="M80" s="81" t="s">
        <v>58</v>
      </c>
      <c r="N80" s="85">
        <v>0.28263888888888888</v>
      </c>
      <c r="O80" s="81" t="s">
        <v>56</v>
      </c>
      <c r="P80" s="81" t="str">
        <f t="shared" ref="P80:P85" si="79">IF(M81=O80,"OK","POZOR")</f>
        <v>OK</v>
      </c>
      <c r="Q80" s="14">
        <f t="shared" ref="Q80:Q86" si="80">IF(ISNUMBER(G80),N80-L80,IF(F80="přejezd",N80-L80,0))</f>
        <v>3.6805555555555536E-2</v>
      </c>
      <c r="R80" s="14">
        <f t="shared" ref="R80:R86" si="81">IF(ISNUMBER(G80),L80-K80,0)</f>
        <v>1.3888888888889117E-3</v>
      </c>
      <c r="S80" s="14">
        <f t="shared" ref="S80:S86" si="82">Q80+R80</f>
        <v>3.8194444444444448E-2</v>
      </c>
      <c r="T80" s="14"/>
      <c r="U80" s="13">
        <v>35.9</v>
      </c>
      <c r="V80" s="13">
        <f>INDEX('Počty dní'!A:E,MATCH(E80,'Počty dní'!C:C,0),4)</f>
        <v>195</v>
      </c>
      <c r="W80" s="16">
        <f>V80*U80</f>
        <v>7000.5</v>
      </c>
      <c r="Y80" s="59"/>
      <c r="Z80" s="59"/>
      <c r="AA80" s="59"/>
    </row>
    <row r="81" spans="1:27" x14ac:dyDescent="0.25">
      <c r="A81" s="86">
        <v>808</v>
      </c>
      <c r="B81" s="87">
        <v>8008</v>
      </c>
      <c r="C81" s="87" t="s">
        <v>2</v>
      </c>
      <c r="D81" s="87"/>
      <c r="E81" s="87" t="str">
        <f>CONCATENATE(C81,D81)</f>
        <v>X</v>
      </c>
      <c r="F81" s="87" t="s">
        <v>53</v>
      </c>
      <c r="G81" s="88">
        <v>7</v>
      </c>
      <c r="H81" s="87" t="str">
        <f>CONCATENATE(F81,"/",G81)</f>
        <v>XXX300/7</v>
      </c>
      <c r="I81" s="89" t="s">
        <v>18</v>
      </c>
      <c r="J81" s="89" t="s">
        <v>18</v>
      </c>
      <c r="K81" s="65">
        <v>0.31597222222222221</v>
      </c>
      <c r="L81" s="90">
        <v>0.31944444444444448</v>
      </c>
      <c r="M81" s="87" t="s">
        <v>56</v>
      </c>
      <c r="N81" s="91">
        <v>0.38263888888888886</v>
      </c>
      <c r="O81" s="87" t="s">
        <v>55</v>
      </c>
      <c r="P81" s="87" t="str">
        <f t="shared" si="79"/>
        <v>OK</v>
      </c>
      <c r="Q81" s="4">
        <f t="shared" si="80"/>
        <v>6.3194444444444386E-2</v>
      </c>
      <c r="R81" s="4">
        <f t="shared" si="81"/>
        <v>3.4722222222222654E-3</v>
      </c>
      <c r="S81" s="4">
        <f t="shared" si="82"/>
        <v>6.6666666666666652E-2</v>
      </c>
      <c r="T81" s="4">
        <f t="shared" ref="T81:T86" si="83">K81-N80</f>
        <v>3.3333333333333326E-2</v>
      </c>
      <c r="U81" s="1">
        <v>58.5</v>
      </c>
      <c r="V81" s="1">
        <f>INDEX('Počty dní'!A:E,MATCH(E81,'Počty dní'!C:C,0),4)</f>
        <v>195</v>
      </c>
      <c r="W81" s="17">
        <f>V81*U81</f>
        <v>11407.5</v>
      </c>
      <c r="Y81" s="59"/>
      <c r="Z81" s="59"/>
      <c r="AA81" s="59"/>
    </row>
    <row r="82" spans="1:27" x14ac:dyDescent="0.25">
      <c r="A82" s="86">
        <v>808</v>
      </c>
      <c r="B82" s="87">
        <v>8008</v>
      </c>
      <c r="C82" s="87" t="s">
        <v>2</v>
      </c>
      <c r="D82" s="87"/>
      <c r="E82" s="87" t="str">
        <f>CONCATENATE(C82,D82)</f>
        <v>X</v>
      </c>
      <c r="F82" s="87" t="s">
        <v>53</v>
      </c>
      <c r="G82" s="88">
        <v>20</v>
      </c>
      <c r="H82" s="87" t="str">
        <f>CONCATENATE(F82,"/",G82)</f>
        <v>XXX300/20</v>
      </c>
      <c r="I82" s="89" t="s">
        <v>18</v>
      </c>
      <c r="J82" s="89" t="s">
        <v>18</v>
      </c>
      <c r="K82" s="65">
        <v>0.44791666666666669</v>
      </c>
      <c r="L82" s="90">
        <v>0.45</v>
      </c>
      <c r="M82" s="87" t="s">
        <v>55</v>
      </c>
      <c r="N82" s="91">
        <v>0.51388888888888895</v>
      </c>
      <c r="O82" s="87" t="s">
        <v>56</v>
      </c>
      <c r="P82" s="87" t="str">
        <f t="shared" si="79"/>
        <v>OK</v>
      </c>
      <c r="Q82" s="4">
        <f t="shared" si="80"/>
        <v>6.3888888888888939E-2</v>
      </c>
      <c r="R82" s="4">
        <f t="shared" si="81"/>
        <v>2.0833333333333259E-3</v>
      </c>
      <c r="S82" s="4">
        <f t="shared" si="82"/>
        <v>6.5972222222222265E-2</v>
      </c>
      <c r="T82" s="4">
        <f t="shared" si="83"/>
        <v>6.5277777777777823E-2</v>
      </c>
      <c r="U82" s="1">
        <v>58.5</v>
      </c>
      <c r="V82" s="1">
        <f>INDEX('Počty dní'!A:E,MATCH(E82,'Počty dní'!C:C,0),4)</f>
        <v>195</v>
      </c>
      <c r="W82" s="17">
        <f>V82*U82</f>
        <v>11407.5</v>
      </c>
      <c r="Y82" s="59"/>
      <c r="Z82" s="59"/>
      <c r="AA82" s="59"/>
    </row>
    <row r="83" spans="1:27" x14ac:dyDescent="0.25">
      <c r="A83" s="86">
        <v>808</v>
      </c>
      <c r="B83" s="87">
        <v>8008</v>
      </c>
      <c r="C83" s="87" t="s">
        <v>2</v>
      </c>
      <c r="D83" s="87"/>
      <c r="E83" s="87" t="str">
        <f t="shared" ref="E83:E86" si="84">CONCATENATE(C83,D83)</f>
        <v>X</v>
      </c>
      <c r="F83" s="87" t="s">
        <v>53</v>
      </c>
      <c r="G83" s="88">
        <v>21</v>
      </c>
      <c r="H83" s="87" t="str">
        <f t="shared" ref="H83:H86" si="85">CONCATENATE(F83,"/",G83)</f>
        <v>XXX300/21</v>
      </c>
      <c r="I83" s="89" t="s">
        <v>18</v>
      </c>
      <c r="J83" s="89" t="s">
        <v>18</v>
      </c>
      <c r="K83" s="65">
        <v>0.56597222222222221</v>
      </c>
      <c r="L83" s="90">
        <v>0.56944444444444442</v>
      </c>
      <c r="M83" s="87" t="s">
        <v>56</v>
      </c>
      <c r="N83" s="91">
        <v>0.63263888888888886</v>
      </c>
      <c r="O83" s="87" t="s">
        <v>55</v>
      </c>
      <c r="P83" s="87" t="str">
        <f t="shared" si="79"/>
        <v>OK</v>
      </c>
      <c r="Q83" s="4">
        <f t="shared" si="80"/>
        <v>6.3194444444444442E-2</v>
      </c>
      <c r="R83" s="4">
        <f t="shared" si="81"/>
        <v>3.4722222222222099E-3</v>
      </c>
      <c r="S83" s="4">
        <f t="shared" si="82"/>
        <v>6.6666666666666652E-2</v>
      </c>
      <c r="T83" s="4">
        <f t="shared" si="83"/>
        <v>5.2083333333333259E-2</v>
      </c>
      <c r="U83" s="1">
        <v>58.5</v>
      </c>
      <c r="V83" s="1">
        <f>INDEX('Počty dní'!A:E,MATCH(E83,'Počty dní'!C:C,0),4)</f>
        <v>195</v>
      </c>
      <c r="W83" s="17">
        <f t="shared" ref="W83:W86" si="86">V83*U83</f>
        <v>11407.5</v>
      </c>
      <c r="Y83" s="59"/>
      <c r="Z83" s="59"/>
      <c r="AA83" s="59"/>
    </row>
    <row r="84" spans="1:27" x14ac:dyDescent="0.25">
      <c r="A84" s="86">
        <v>808</v>
      </c>
      <c r="B84" s="87">
        <v>8008</v>
      </c>
      <c r="C84" s="87" t="s">
        <v>2</v>
      </c>
      <c r="D84" s="87"/>
      <c r="E84" s="87" t="str">
        <f t="shared" si="84"/>
        <v>X</v>
      </c>
      <c r="F84" s="87" t="s">
        <v>112</v>
      </c>
      <c r="G84" s="88">
        <v>5</v>
      </c>
      <c r="H84" s="87" t="str">
        <f t="shared" si="85"/>
        <v>XXX305/5</v>
      </c>
      <c r="I84" s="89" t="s">
        <v>3</v>
      </c>
      <c r="J84" s="89" t="s">
        <v>18</v>
      </c>
      <c r="K84" s="65">
        <v>0.65208333333333335</v>
      </c>
      <c r="L84" s="90">
        <v>0.65277777777777779</v>
      </c>
      <c r="M84" s="87" t="s">
        <v>55</v>
      </c>
      <c r="N84" s="91">
        <v>0.67569444444444449</v>
      </c>
      <c r="O84" s="87" t="s">
        <v>59</v>
      </c>
      <c r="P84" s="87" t="str">
        <f t="shared" si="79"/>
        <v>OK</v>
      </c>
      <c r="Q84" s="4">
        <f t="shared" si="80"/>
        <v>2.2916666666666696E-2</v>
      </c>
      <c r="R84" s="4">
        <f t="shared" si="81"/>
        <v>6.9444444444444198E-4</v>
      </c>
      <c r="S84" s="4">
        <f t="shared" si="82"/>
        <v>2.3611111111111138E-2</v>
      </c>
      <c r="T84" s="4">
        <f t="shared" si="83"/>
        <v>1.9444444444444486E-2</v>
      </c>
      <c r="U84" s="1">
        <v>19.2</v>
      </c>
      <c r="V84" s="1">
        <f>INDEX('Počty dní'!A:E,MATCH(E84,'Počty dní'!C:C,0),4)</f>
        <v>195</v>
      </c>
      <c r="W84" s="17">
        <f t="shared" si="86"/>
        <v>3744</v>
      </c>
      <c r="Y84" s="59"/>
      <c r="Z84" s="59"/>
      <c r="AA84" s="59"/>
    </row>
    <row r="85" spans="1:27" x14ac:dyDescent="0.25">
      <c r="A85" s="86">
        <v>808</v>
      </c>
      <c r="B85" s="87">
        <v>8008</v>
      </c>
      <c r="C85" s="87" t="s">
        <v>2</v>
      </c>
      <c r="D85" s="87"/>
      <c r="E85" s="87" t="str">
        <f t="shared" si="84"/>
        <v>X</v>
      </c>
      <c r="F85" s="87" t="s">
        <v>112</v>
      </c>
      <c r="G85" s="88">
        <v>8</v>
      </c>
      <c r="H85" s="87" t="str">
        <f t="shared" si="85"/>
        <v>XXX305/8</v>
      </c>
      <c r="I85" s="89" t="s">
        <v>3</v>
      </c>
      <c r="J85" s="89" t="s">
        <v>18</v>
      </c>
      <c r="K85" s="65">
        <v>0.69791666666666663</v>
      </c>
      <c r="L85" s="90">
        <v>0.69861111111111107</v>
      </c>
      <c r="M85" s="87" t="s">
        <v>59</v>
      </c>
      <c r="N85" s="91">
        <v>0.71875</v>
      </c>
      <c r="O85" s="87" t="s">
        <v>55</v>
      </c>
      <c r="P85" s="87" t="str">
        <f t="shared" si="79"/>
        <v>OK</v>
      </c>
      <c r="Q85" s="4">
        <f t="shared" si="80"/>
        <v>2.0138888888888928E-2</v>
      </c>
      <c r="R85" s="4">
        <f t="shared" si="81"/>
        <v>6.9444444444444198E-4</v>
      </c>
      <c r="S85" s="4">
        <f t="shared" si="82"/>
        <v>2.083333333333337E-2</v>
      </c>
      <c r="T85" s="4">
        <f t="shared" si="83"/>
        <v>2.2222222222222143E-2</v>
      </c>
      <c r="U85" s="1">
        <v>17.600000000000001</v>
      </c>
      <c r="V85" s="1">
        <f>INDEX('Počty dní'!A:E,MATCH(E85,'Počty dní'!C:C,0),4)</f>
        <v>195</v>
      </c>
      <c r="W85" s="17">
        <f t="shared" si="86"/>
        <v>3432.0000000000005</v>
      </c>
      <c r="Y85" s="59"/>
      <c r="Z85" s="59"/>
      <c r="AA85" s="59"/>
    </row>
    <row r="86" spans="1:27" ht="15.75" thickBot="1" x14ac:dyDescent="0.3">
      <c r="A86" s="86">
        <v>808</v>
      </c>
      <c r="B86" s="87">
        <v>8008</v>
      </c>
      <c r="C86" s="87" t="s">
        <v>2</v>
      </c>
      <c r="D86" s="87"/>
      <c r="E86" s="87" t="str">
        <f t="shared" si="84"/>
        <v>X</v>
      </c>
      <c r="F86" s="87" t="s">
        <v>53</v>
      </c>
      <c r="G86" s="88">
        <v>38</v>
      </c>
      <c r="H86" s="87" t="str">
        <f t="shared" si="85"/>
        <v>XXX300/38</v>
      </c>
      <c r="I86" s="89" t="s">
        <v>3</v>
      </c>
      <c r="J86" s="89" t="s">
        <v>18</v>
      </c>
      <c r="K86" s="65">
        <v>0.78125</v>
      </c>
      <c r="L86" s="90">
        <v>0.78333333333333333</v>
      </c>
      <c r="M86" s="87" t="s">
        <v>55</v>
      </c>
      <c r="N86" s="91">
        <v>0.81111111111111112</v>
      </c>
      <c r="O86" s="87" t="s">
        <v>9</v>
      </c>
      <c r="P86" s="87"/>
      <c r="Q86" s="4">
        <f t="shared" si="80"/>
        <v>2.777777777777779E-2</v>
      </c>
      <c r="R86" s="4">
        <f t="shared" si="81"/>
        <v>2.0833333333333259E-3</v>
      </c>
      <c r="S86" s="4">
        <f t="shared" si="82"/>
        <v>2.9861111111111116E-2</v>
      </c>
      <c r="T86" s="4">
        <f t="shared" si="83"/>
        <v>6.25E-2</v>
      </c>
      <c r="U86" s="1">
        <v>26.4</v>
      </c>
      <c r="V86" s="1">
        <f>INDEX('Počty dní'!A:E,MATCH(E86,'Počty dní'!C:C,0),4)</f>
        <v>195</v>
      </c>
      <c r="W86" s="17">
        <f t="shared" si="86"/>
        <v>5148</v>
      </c>
      <c r="Y86" s="59"/>
      <c r="Z86" s="59"/>
      <c r="AA86" s="59"/>
    </row>
    <row r="87" spans="1:27" ht="15.75" thickBot="1" x14ac:dyDescent="0.3">
      <c r="A87" s="106" t="str">
        <f ca="1">CONCATENATE(INDIRECT("R[-3]C[0]",FALSE),"celkem")</f>
        <v>808celkem</v>
      </c>
      <c r="B87" s="107"/>
      <c r="C87" s="107" t="str">
        <f ca="1">INDIRECT("R[-1]C[12]",FALSE)</f>
        <v>Pelhřimov,,aut.nádr.</v>
      </c>
      <c r="D87" s="108"/>
      <c r="E87" s="107"/>
      <c r="F87" s="108"/>
      <c r="G87" s="109"/>
      <c r="H87" s="110"/>
      <c r="I87" s="111"/>
      <c r="J87" s="112" t="str">
        <f ca="1">INDIRECT("R[-3]C[0]",FALSE)</f>
        <v>V</v>
      </c>
      <c r="K87" s="113"/>
      <c r="L87" s="114"/>
      <c r="M87" s="115"/>
      <c r="N87" s="114"/>
      <c r="O87" s="116"/>
      <c r="P87" s="107"/>
      <c r="Q87" s="8">
        <f>SUM(Q80:Q86)</f>
        <v>0.29791666666666672</v>
      </c>
      <c r="R87" s="8">
        <f t="shared" ref="R87:T87" si="87">SUM(R80:R86)</f>
        <v>1.3888888888888923E-2</v>
      </c>
      <c r="S87" s="8">
        <f t="shared" si="87"/>
        <v>0.31180555555555567</v>
      </c>
      <c r="T87" s="8">
        <f t="shared" si="87"/>
        <v>0.25486111111111104</v>
      </c>
      <c r="U87" s="9">
        <f>SUM(U80:U86)</f>
        <v>274.59999999999997</v>
      </c>
      <c r="V87" s="10"/>
      <c r="W87" s="11">
        <f>SUM(W80:W86)</f>
        <v>53547</v>
      </c>
      <c r="Y87" s="59"/>
      <c r="Z87" s="59"/>
      <c r="AA87" s="59"/>
    </row>
    <row r="88" spans="1:27" x14ac:dyDescent="0.25">
      <c r="K88" s="75"/>
      <c r="L88" s="75"/>
      <c r="Y88" s="59"/>
      <c r="Z88" s="59"/>
      <c r="AA88" s="59"/>
    </row>
    <row r="89" spans="1:27" ht="15.75" thickBot="1" x14ac:dyDescent="0.3">
      <c r="L89" s="78"/>
      <c r="N89" s="79"/>
      <c r="Q89" s="2"/>
      <c r="R89" s="2"/>
      <c r="S89" s="2"/>
      <c r="T89" s="2"/>
      <c r="Y89" s="59"/>
      <c r="Z89" s="59"/>
      <c r="AA89" s="59"/>
    </row>
    <row r="90" spans="1:27" x14ac:dyDescent="0.25">
      <c r="A90" s="80">
        <v>809</v>
      </c>
      <c r="B90" s="81">
        <v>8009</v>
      </c>
      <c r="C90" s="81" t="s">
        <v>2</v>
      </c>
      <c r="D90" s="81"/>
      <c r="E90" s="81" t="str">
        <f t="shared" ref="E90" si="88">CONCATENATE(C90,D90)</f>
        <v>X</v>
      </c>
      <c r="F90" s="81" t="s">
        <v>51</v>
      </c>
      <c r="G90" s="82">
        <v>2</v>
      </c>
      <c r="H90" s="81" t="str">
        <f t="shared" ref="H90:H100" si="89">CONCATENATE(F90,"/",G90)</f>
        <v>XXX281/2</v>
      </c>
      <c r="I90" s="83" t="s">
        <v>3</v>
      </c>
      <c r="J90" s="83" t="s">
        <v>3</v>
      </c>
      <c r="K90" s="67">
        <v>0.2076388888888889</v>
      </c>
      <c r="L90" s="84">
        <v>0.20833333333333334</v>
      </c>
      <c r="M90" s="81" t="s">
        <v>52</v>
      </c>
      <c r="N90" s="85">
        <v>0.22569444444444445</v>
      </c>
      <c r="O90" s="81" t="s">
        <v>9</v>
      </c>
      <c r="P90" s="81" t="str">
        <f t="shared" ref="P90:P91" si="90">IF(M91=O90,"OK","POZOR")</f>
        <v>OK</v>
      </c>
      <c r="Q90" s="14">
        <f t="shared" ref="Q90:Q91" si="91">IF(ISNUMBER(G90),N90-L90,IF(F90="přejezd",N90-L90,0))</f>
        <v>1.7361111111111105E-2</v>
      </c>
      <c r="R90" s="14">
        <f t="shared" ref="R90:R91" si="92">IF(ISNUMBER(G90),L90-K90,0)</f>
        <v>6.9444444444444198E-4</v>
      </c>
      <c r="S90" s="14">
        <f t="shared" ref="S90:S91" si="93">Q90+R90</f>
        <v>1.8055555555555547E-2</v>
      </c>
      <c r="T90" s="14"/>
      <c r="U90" s="13">
        <v>16.5</v>
      </c>
      <c r="V90" s="13">
        <f>INDEX('Počty dní'!A:E,MATCH(E90,'Počty dní'!C:C,0),4)</f>
        <v>195</v>
      </c>
      <c r="W90" s="16">
        <f t="shared" ref="W90" si="94">V90*U90</f>
        <v>3217.5</v>
      </c>
      <c r="Y90" s="59"/>
      <c r="Z90" s="59"/>
      <c r="AA90" s="59"/>
    </row>
    <row r="91" spans="1:27" x14ac:dyDescent="0.25">
      <c r="A91" s="86">
        <v>809</v>
      </c>
      <c r="B91" s="87">
        <v>8009</v>
      </c>
      <c r="C91" s="87" t="s">
        <v>2</v>
      </c>
      <c r="D91" s="87"/>
      <c r="E91" s="87" t="str">
        <f>CONCATENATE(C91,D91)</f>
        <v>X</v>
      </c>
      <c r="F91" s="87" t="s">
        <v>45</v>
      </c>
      <c r="G91" s="88">
        <v>3</v>
      </c>
      <c r="H91" s="87" t="str">
        <f>CONCATENATE(F91,"/",G91)</f>
        <v>XXX290/3</v>
      </c>
      <c r="I91" s="89" t="s">
        <v>3</v>
      </c>
      <c r="J91" s="89" t="s">
        <v>3</v>
      </c>
      <c r="K91" s="65">
        <v>0.27291666666666664</v>
      </c>
      <c r="L91" s="90">
        <v>0.27430555555555552</v>
      </c>
      <c r="M91" s="87" t="s">
        <v>9</v>
      </c>
      <c r="N91" s="91">
        <v>0.29791666666666666</v>
      </c>
      <c r="O91" s="87" t="s">
        <v>19</v>
      </c>
      <c r="P91" s="87" t="str">
        <f t="shared" si="90"/>
        <v>OK</v>
      </c>
      <c r="Q91" s="4">
        <f t="shared" si="91"/>
        <v>2.3611111111111138E-2</v>
      </c>
      <c r="R91" s="4">
        <f t="shared" si="92"/>
        <v>1.388888888888884E-3</v>
      </c>
      <c r="S91" s="4">
        <f t="shared" si="93"/>
        <v>2.5000000000000022E-2</v>
      </c>
      <c r="T91" s="4">
        <f t="shared" ref="T91" si="95">K91-N90</f>
        <v>4.7222222222222193E-2</v>
      </c>
      <c r="U91" s="1">
        <v>22.2</v>
      </c>
      <c r="V91" s="1">
        <f>INDEX('Počty dní'!A:E,MATCH(E91,'Počty dní'!C:C,0),4)</f>
        <v>195</v>
      </c>
      <c r="W91" s="17">
        <f>V91*U91</f>
        <v>4329</v>
      </c>
      <c r="Y91" s="59"/>
      <c r="Z91" s="59"/>
      <c r="AA91" s="59"/>
    </row>
    <row r="92" spans="1:27" x14ac:dyDescent="0.25">
      <c r="A92" s="86">
        <v>809</v>
      </c>
      <c r="B92" s="87">
        <v>8009</v>
      </c>
      <c r="C92" s="87" t="s">
        <v>2</v>
      </c>
      <c r="D92" s="87"/>
      <c r="E92" s="87" t="str">
        <f>CONCATENATE(C92,D92)</f>
        <v>X</v>
      </c>
      <c r="F92" s="87" t="s">
        <v>124</v>
      </c>
      <c r="G92" s="88">
        <v>3</v>
      </c>
      <c r="H92" s="87" t="str">
        <f>CONCATENATE(F92,"/",G92)</f>
        <v>XXX313/3</v>
      </c>
      <c r="I92" s="89" t="s">
        <v>3</v>
      </c>
      <c r="J92" s="89" t="s">
        <v>3</v>
      </c>
      <c r="K92" s="65">
        <v>0.30416666666666664</v>
      </c>
      <c r="L92" s="90">
        <v>0.30555555555555558</v>
      </c>
      <c r="M92" s="87" t="s">
        <v>19</v>
      </c>
      <c r="N92" s="91">
        <v>0.32500000000000001</v>
      </c>
      <c r="O92" s="117" t="s">
        <v>89</v>
      </c>
      <c r="P92" s="87" t="str">
        <f t="shared" ref="P92" si="96">IF(M93=O92,"OK","POZOR")</f>
        <v>OK</v>
      </c>
      <c r="Q92" s="4">
        <f t="shared" ref="Q92" si="97">IF(ISNUMBER(G92),N92-L92,IF(F92="přejezd",N92-L92,0))</f>
        <v>1.9444444444444431E-2</v>
      </c>
      <c r="R92" s="4">
        <f t="shared" ref="R92" si="98">IF(ISNUMBER(G92),L92-K92,0)</f>
        <v>1.3888888888889395E-3</v>
      </c>
      <c r="S92" s="4">
        <f t="shared" ref="S92" si="99">Q92+R92</f>
        <v>2.083333333333337E-2</v>
      </c>
      <c r="T92" s="4">
        <f t="shared" ref="T92" si="100">K92-N91</f>
        <v>6.2499999999999778E-3</v>
      </c>
      <c r="U92" s="1">
        <v>17</v>
      </c>
      <c r="V92" s="1">
        <f>INDEX('Počty dní'!A:E,MATCH(E92,'Počty dní'!C:C,0),4)</f>
        <v>195</v>
      </c>
      <c r="W92" s="17">
        <f>V92*U92</f>
        <v>3315</v>
      </c>
      <c r="Y92" s="59"/>
      <c r="Z92" s="59"/>
      <c r="AA92" s="59"/>
    </row>
    <row r="93" spans="1:27" x14ac:dyDescent="0.25">
      <c r="A93" s="86">
        <v>809</v>
      </c>
      <c r="B93" s="87">
        <v>8009</v>
      </c>
      <c r="C93" s="87" t="s">
        <v>2</v>
      </c>
      <c r="D93" s="87"/>
      <c r="E93" s="87" t="str">
        <f t="shared" ref="E93" si="101">CONCATENATE(C93,D93)</f>
        <v>X</v>
      </c>
      <c r="F93" s="87" t="s">
        <v>124</v>
      </c>
      <c r="G93" s="88">
        <v>6</v>
      </c>
      <c r="H93" s="87" t="str">
        <f>CONCATENATE(F93,"/",G93)</f>
        <v>XXX313/6</v>
      </c>
      <c r="I93" s="89" t="s">
        <v>3</v>
      </c>
      <c r="J93" s="89" t="s">
        <v>3</v>
      </c>
      <c r="K93" s="65">
        <v>0.34027777777777779</v>
      </c>
      <c r="L93" s="90">
        <v>0.34166666666666667</v>
      </c>
      <c r="M93" s="117" t="s">
        <v>89</v>
      </c>
      <c r="N93" s="91">
        <v>0.3611111111111111</v>
      </c>
      <c r="O93" s="87" t="s">
        <v>19</v>
      </c>
      <c r="P93" s="87" t="str">
        <f t="shared" ref="P93:P99" si="102">IF(M94=O93,"OK","POZOR")</f>
        <v>OK</v>
      </c>
      <c r="Q93" s="4">
        <f t="shared" ref="Q93:Q100" si="103">IF(ISNUMBER(G93),N93-L93,IF(F93="přejezd",N93-L93,0))</f>
        <v>1.9444444444444431E-2</v>
      </c>
      <c r="R93" s="4">
        <f t="shared" ref="R93:R100" si="104">IF(ISNUMBER(G93),L93-K93,0)</f>
        <v>1.388888888888884E-3</v>
      </c>
      <c r="S93" s="4">
        <f t="shared" ref="S93:S100" si="105">Q93+R93</f>
        <v>2.0833333333333315E-2</v>
      </c>
      <c r="T93" s="4">
        <f t="shared" ref="T93:T100" si="106">K93-N92</f>
        <v>1.5277777777777779E-2</v>
      </c>
      <c r="U93" s="1">
        <v>17</v>
      </c>
      <c r="V93" s="1">
        <f>INDEX('Počty dní'!A:E,MATCH(E93,'Počty dní'!C:C,0),4)</f>
        <v>195</v>
      </c>
      <c r="W93" s="17">
        <f t="shared" ref="W93" si="107">V93*U93</f>
        <v>3315</v>
      </c>
      <c r="Y93" s="59"/>
      <c r="Z93" s="59"/>
      <c r="AA93" s="59"/>
    </row>
    <row r="94" spans="1:27" x14ac:dyDescent="0.25">
      <c r="A94" s="86">
        <v>809</v>
      </c>
      <c r="B94" s="87">
        <v>8009</v>
      </c>
      <c r="C94" s="87" t="s">
        <v>2</v>
      </c>
      <c r="D94" s="87"/>
      <c r="E94" s="87" t="str">
        <f t="shared" ref="E94" si="108">CONCATENATE(C94,D94)</f>
        <v>X</v>
      </c>
      <c r="F94" s="87" t="s">
        <v>113</v>
      </c>
      <c r="G94" s="88">
        <v>7</v>
      </c>
      <c r="H94" s="87" t="str">
        <f t="shared" ref="H94:H95" si="109">CONCATENATE(F94,"/",G94)</f>
        <v>XXX315/7</v>
      </c>
      <c r="I94" s="89" t="s">
        <v>3</v>
      </c>
      <c r="J94" s="89" t="s">
        <v>3</v>
      </c>
      <c r="K94" s="65">
        <v>0.375</v>
      </c>
      <c r="L94" s="90">
        <v>0.37638888888888888</v>
      </c>
      <c r="M94" s="87" t="s">
        <v>19</v>
      </c>
      <c r="N94" s="91">
        <v>0.4</v>
      </c>
      <c r="O94" s="87" t="s">
        <v>49</v>
      </c>
      <c r="P94" s="87" t="str">
        <f t="shared" si="102"/>
        <v>OK</v>
      </c>
      <c r="Q94" s="4">
        <f t="shared" si="103"/>
        <v>2.3611111111111138E-2</v>
      </c>
      <c r="R94" s="4">
        <f t="shared" si="104"/>
        <v>1.388888888888884E-3</v>
      </c>
      <c r="S94" s="4">
        <f t="shared" si="105"/>
        <v>2.5000000000000022E-2</v>
      </c>
      <c r="T94" s="4">
        <f t="shared" si="106"/>
        <v>1.3888888888888895E-2</v>
      </c>
      <c r="U94" s="1">
        <v>23.9</v>
      </c>
      <c r="V94" s="1">
        <f>INDEX('Počty dní'!A:E,MATCH(E94,'Počty dní'!C:C,0),4)</f>
        <v>195</v>
      </c>
      <c r="W94" s="17">
        <f t="shared" ref="W94" si="110">V94*U94</f>
        <v>4660.5</v>
      </c>
      <c r="Y94" s="59"/>
      <c r="Z94" s="59"/>
      <c r="AA94" s="59"/>
    </row>
    <row r="95" spans="1:27" x14ac:dyDescent="0.25">
      <c r="A95" s="86">
        <v>809</v>
      </c>
      <c r="B95" s="87">
        <v>8009</v>
      </c>
      <c r="C95" s="87" t="s">
        <v>2</v>
      </c>
      <c r="D95" s="87"/>
      <c r="E95" s="87" t="str">
        <f>CONCATENATE(C95,D95)</f>
        <v>X</v>
      </c>
      <c r="F95" s="87" t="s">
        <v>113</v>
      </c>
      <c r="G95" s="88">
        <v>8</v>
      </c>
      <c r="H95" s="87" t="str">
        <f t="shared" si="109"/>
        <v>XXX315/8</v>
      </c>
      <c r="I95" s="89" t="s">
        <v>3</v>
      </c>
      <c r="J95" s="89" t="s">
        <v>3</v>
      </c>
      <c r="K95" s="65">
        <v>0.51736111111111116</v>
      </c>
      <c r="L95" s="90">
        <v>0.51944444444444449</v>
      </c>
      <c r="M95" s="87" t="s">
        <v>49</v>
      </c>
      <c r="N95" s="91">
        <v>0.54236111111111118</v>
      </c>
      <c r="O95" s="87" t="s">
        <v>19</v>
      </c>
      <c r="P95" s="87" t="str">
        <f t="shared" si="102"/>
        <v>OK</v>
      </c>
      <c r="Q95" s="4">
        <f t="shared" si="103"/>
        <v>2.2916666666666696E-2</v>
      </c>
      <c r="R95" s="4">
        <f t="shared" si="104"/>
        <v>2.0833333333333259E-3</v>
      </c>
      <c r="S95" s="4">
        <f t="shared" si="105"/>
        <v>2.5000000000000022E-2</v>
      </c>
      <c r="T95" s="4">
        <f t="shared" si="106"/>
        <v>0.11736111111111114</v>
      </c>
      <c r="U95" s="1">
        <v>23.9</v>
      </c>
      <c r="V95" s="1">
        <f>INDEX('Počty dní'!A:E,MATCH(E95,'Počty dní'!C:C,0),4)</f>
        <v>195</v>
      </c>
      <c r="W95" s="17">
        <f>V95*U95</f>
        <v>4660.5</v>
      </c>
      <c r="Y95" s="59"/>
      <c r="Z95" s="59"/>
      <c r="AA95" s="59"/>
    </row>
    <row r="96" spans="1:27" x14ac:dyDescent="0.25">
      <c r="A96" s="86">
        <v>809</v>
      </c>
      <c r="B96" s="87">
        <v>8009</v>
      </c>
      <c r="C96" s="87" t="s">
        <v>2</v>
      </c>
      <c r="D96" s="87"/>
      <c r="E96" s="87" t="str">
        <f>CONCATENATE(C96,D96)</f>
        <v>X</v>
      </c>
      <c r="F96" s="87" t="s">
        <v>124</v>
      </c>
      <c r="G96" s="88">
        <v>9</v>
      </c>
      <c r="H96" s="87" t="str">
        <f>CONCATENATE(F96,"/",G96)</f>
        <v>XXX313/9</v>
      </c>
      <c r="I96" s="89" t="s">
        <v>3</v>
      </c>
      <c r="J96" s="89" t="s">
        <v>3</v>
      </c>
      <c r="K96" s="65">
        <v>0.63749999999999996</v>
      </c>
      <c r="L96" s="90">
        <v>0.63888888888888884</v>
      </c>
      <c r="M96" s="87" t="s">
        <v>19</v>
      </c>
      <c r="N96" s="91">
        <v>0.65833333333333333</v>
      </c>
      <c r="O96" s="117" t="s">
        <v>89</v>
      </c>
      <c r="P96" s="87" t="str">
        <f t="shared" si="102"/>
        <v>OK</v>
      </c>
      <c r="Q96" s="4">
        <f t="shared" si="103"/>
        <v>1.9444444444444486E-2</v>
      </c>
      <c r="R96" s="4">
        <f t="shared" si="104"/>
        <v>1.388888888888884E-3</v>
      </c>
      <c r="S96" s="4">
        <f t="shared" si="105"/>
        <v>2.083333333333337E-2</v>
      </c>
      <c r="T96" s="4">
        <f t="shared" si="106"/>
        <v>9.5138888888888773E-2</v>
      </c>
      <c r="U96" s="1">
        <v>17</v>
      </c>
      <c r="V96" s="1">
        <f>INDEX('Počty dní'!A:E,MATCH(E96,'Počty dní'!C:C,0),4)</f>
        <v>195</v>
      </c>
      <c r="W96" s="17">
        <f>V96*U96</f>
        <v>3315</v>
      </c>
      <c r="Y96" s="59"/>
      <c r="Z96" s="59"/>
      <c r="AA96" s="59"/>
    </row>
    <row r="97" spans="1:27" x14ac:dyDescent="0.25">
      <c r="A97" s="86">
        <v>809</v>
      </c>
      <c r="B97" s="87">
        <v>8009</v>
      </c>
      <c r="C97" s="87" t="s">
        <v>2</v>
      </c>
      <c r="D97" s="87"/>
      <c r="E97" s="87" t="str">
        <f>CONCATENATE(C97,D97)</f>
        <v>X</v>
      </c>
      <c r="F97" s="87" t="s">
        <v>124</v>
      </c>
      <c r="G97" s="88">
        <v>12</v>
      </c>
      <c r="H97" s="87" t="str">
        <f>CONCATENATE(F97,"/",G97)</f>
        <v>XXX313/12</v>
      </c>
      <c r="I97" s="89" t="s">
        <v>3</v>
      </c>
      <c r="J97" s="89" t="s">
        <v>3</v>
      </c>
      <c r="K97" s="65">
        <v>0.67361111111111116</v>
      </c>
      <c r="L97" s="90">
        <v>0.67500000000000004</v>
      </c>
      <c r="M97" s="117" t="s">
        <v>89</v>
      </c>
      <c r="N97" s="91">
        <v>0.69444444444444442</v>
      </c>
      <c r="O97" s="87" t="s">
        <v>19</v>
      </c>
      <c r="P97" s="87" t="str">
        <f t="shared" si="102"/>
        <v>OK</v>
      </c>
      <c r="Q97" s="4">
        <f t="shared" si="103"/>
        <v>1.9444444444444375E-2</v>
      </c>
      <c r="R97" s="4">
        <f t="shared" si="104"/>
        <v>1.388888888888884E-3</v>
      </c>
      <c r="S97" s="4">
        <f t="shared" si="105"/>
        <v>2.0833333333333259E-2</v>
      </c>
      <c r="T97" s="4">
        <f t="shared" si="106"/>
        <v>1.5277777777777835E-2</v>
      </c>
      <c r="U97" s="1">
        <v>17</v>
      </c>
      <c r="V97" s="1">
        <f>INDEX('Počty dní'!A:E,MATCH(E97,'Počty dní'!C:C,0),4)</f>
        <v>195</v>
      </c>
      <c r="W97" s="17">
        <f>V97*U97</f>
        <v>3315</v>
      </c>
      <c r="Y97" s="59"/>
      <c r="Z97" s="59"/>
      <c r="AA97" s="59"/>
    </row>
    <row r="98" spans="1:27" x14ac:dyDescent="0.25">
      <c r="A98" s="86">
        <v>809</v>
      </c>
      <c r="B98" s="87">
        <v>8009</v>
      </c>
      <c r="C98" s="87" t="s">
        <v>2</v>
      </c>
      <c r="D98" s="87"/>
      <c r="E98" s="87" t="str">
        <f t="shared" ref="E98:E100" si="111">CONCATENATE(C98,D98)</f>
        <v>X</v>
      </c>
      <c r="F98" s="87" t="s">
        <v>45</v>
      </c>
      <c r="G98" s="88">
        <v>67</v>
      </c>
      <c r="H98" s="87" t="str">
        <f t="shared" ref="H98:H99" si="112">CONCATENATE(F98,"/",G98)</f>
        <v>XXX290/67</v>
      </c>
      <c r="I98" s="89" t="s">
        <v>3</v>
      </c>
      <c r="J98" s="89" t="s">
        <v>3</v>
      </c>
      <c r="K98" s="65">
        <v>0.70694444444444449</v>
      </c>
      <c r="L98" s="90">
        <v>0.70833333333333337</v>
      </c>
      <c r="M98" s="87" t="s">
        <v>19</v>
      </c>
      <c r="N98" s="91">
        <v>0.71736111111111101</v>
      </c>
      <c r="O98" s="87" t="s">
        <v>46</v>
      </c>
      <c r="P98" s="87" t="str">
        <f t="shared" si="102"/>
        <v>OK</v>
      </c>
      <c r="Q98" s="4">
        <f t="shared" si="103"/>
        <v>9.0277777777776347E-3</v>
      </c>
      <c r="R98" s="4">
        <f t="shared" si="104"/>
        <v>1.388888888888884E-3</v>
      </c>
      <c r="S98" s="4">
        <f t="shared" si="105"/>
        <v>1.0416666666666519E-2</v>
      </c>
      <c r="T98" s="4">
        <f t="shared" si="106"/>
        <v>1.2500000000000067E-2</v>
      </c>
      <c r="U98" s="1">
        <v>7.5</v>
      </c>
      <c r="V98" s="1">
        <f>INDEX('Počty dní'!A:E,MATCH(E98,'Počty dní'!C:C,0),4)</f>
        <v>195</v>
      </c>
      <c r="W98" s="17">
        <f t="shared" ref="W98:W100" si="113">V98*U98</f>
        <v>1462.5</v>
      </c>
      <c r="Y98" s="59"/>
      <c r="Z98" s="59"/>
      <c r="AA98" s="59"/>
    </row>
    <row r="99" spans="1:27" x14ac:dyDescent="0.25">
      <c r="A99" s="86">
        <v>809</v>
      </c>
      <c r="B99" s="87">
        <v>8009</v>
      </c>
      <c r="C99" s="87" t="s">
        <v>2</v>
      </c>
      <c r="D99" s="87"/>
      <c r="E99" s="87" t="str">
        <f t="shared" si="111"/>
        <v>X</v>
      </c>
      <c r="F99" s="87" t="s">
        <v>45</v>
      </c>
      <c r="G99" s="88">
        <v>26</v>
      </c>
      <c r="H99" s="87" t="str">
        <f t="shared" si="112"/>
        <v>XXX290/26</v>
      </c>
      <c r="I99" s="89" t="s">
        <v>3</v>
      </c>
      <c r="J99" s="89" t="s">
        <v>3</v>
      </c>
      <c r="K99" s="65">
        <v>0.72777777777777775</v>
      </c>
      <c r="L99" s="90">
        <v>0.72916666666666663</v>
      </c>
      <c r="M99" s="87" t="s">
        <v>46</v>
      </c>
      <c r="N99" s="91">
        <v>0.76597222222222217</v>
      </c>
      <c r="O99" s="87" t="s">
        <v>9</v>
      </c>
      <c r="P99" s="87" t="str">
        <f t="shared" si="102"/>
        <v>OK</v>
      </c>
      <c r="Q99" s="4">
        <f t="shared" si="103"/>
        <v>3.6805555555555536E-2</v>
      </c>
      <c r="R99" s="4">
        <f t="shared" si="104"/>
        <v>1.388888888888884E-3</v>
      </c>
      <c r="S99" s="4">
        <f t="shared" si="105"/>
        <v>3.819444444444442E-2</v>
      </c>
      <c r="T99" s="4">
        <f t="shared" si="106"/>
        <v>1.0416666666666741E-2</v>
      </c>
      <c r="U99" s="1">
        <v>29.7</v>
      </c>
      <c r="V99" s="1">
        <f>INDEX('Počty dní'!A:E,MATCH(E99,'Počty dní'!C:C,0),4)</f>
        <v>195</v>
      </c>
      <c r="W99" s="17">
        <f t="shared" si="113"/>
        <v>5791.5</v>
      </c>
      <c r="Y99" s="59"/>
      <c r="Z99" s="59"/>
      <c r="AA99" s="59"/>
    </row>
    <row r="100" spans="1:27" ht="15.75" thickBot="1" x14ac:dyDescent="0.3">
      <c r="A100" s="86">
        <v>809</v>
      </c>
      <c r="B100" s="87">
        <v>8009</v>
      </c>
      <c r="C100" s="87" t="s">
        <v>2</v>
      </c>
      <c r="D100" s="87"/>
      <c r="E100" s="87" t="str">
        <f t="shared" si="111"/>
        <v>X</v>
      </c>
      <c r="F100" s="87" t="s">
        <v>51</v>
      </c>
      <c r="G100" s="88">
        <v>13</v>
      </c>
      <c r="H100" s="87" t="str">
        <f t="shared" si="89"/>
        <v>XXX281/13</v>
      </c>
      <c r="I100" s="89" t="s">
        <v>3</v>
      </c>
      <c r="J100" s="89" t="s">
        <v>3</v>
      </c>
      <c r="K100" s="65">
        <v>0.7729166666666667</v>
      </c>
      <c r="L100" s="90">
        <v>0.77361111111111114</v>
      </c>
      <c r="M100" s="87" t="s">
        <v>9</v>
      </c>
      <c r="N100" s="91">
        <v>0.7909722222222223</v>
      </c>
      <c r="O100" s="87" t="s">
        <v>52</v>
      </c>
      <c r="P100" s="87"/>
      <c r="Q100" s="4">
        <f t="shared" si="103"/>
        <v>1.736111111111116E-2</v>
      </c>
      <c r="R100" s="4">
        <f t="shared" si="104"/>
        <v>6.9444444444444198E-4</v>
      </c>
      <c r="S100" s="4">
        <f t="shared" si="105"/>
        <v>1.8055555555555602E-2</v>
      </c>
      <c r="T100" s="4">
        <f t="shared" si="106"/>
        <v>6.9444444444445308E-3</v>
      </c>
      <c r="U100" s="1">
        <v>16.5</v>
      </c>
      <c r="V100" s="1">
        <f>INDEX('Počty dní'!A:E,MATCH(E100,'Počty dní'!C:C,0),4)</f>
        <v>195</v>
      </c>
      <c r="W100" s="17">
        <f t="shared" si="113"/>
        <v>3217.5</v>
      </c>
      <c r="Y100" s="59"/>
      <c r="Z100" s="59"/>
      <c r="AA100" s="59"/>
    </row>
    <row r="101" spans="1:27" ht="15.75" thickBot="1" x14ac:dyDescent="0.3">
      <c r="A101" s="106" t="str">
        <f ca="1">CONCATENATE(INDIRECT("R[-3]C[0]",FALSE),"celkem")</f>
        <v>809celkem</v>
      </c>
      <c r="B101" s="107"/>
      <c r="C101" s="107" t="str">
        <f ca="1">INDIRECT("R[-1]C[12]",FALSE)</f>
        <v>Střítež</v>
      </c>
      <c r="D101" s="108"/>
      <c r="E101" s="107"/>
      <c r="F101" s="108"/>
      <c r="G101" s="109"/>
      <c r="H101" s="110"/>
      <c r="I101" s="111"/>
      <c r="J101" s="112" t="str">
        <f ca="1">INDIRECT("R[-3]C[0]",FALSE)</f>
        <v>S</v>
      </c>
      <c r="K101" s="113"/>
      <c r="L101" s="114"/>
      <c r="M101" s="115"/>
      <c r="N101" s="114"/>
      <c r="O101" s="116"/>
      <c r="P101" s="107"/>
      <c r="Q101" s="8">
        <f>SUM(Q90:Q100)</f>
        <v>0.22847222222222213</v>
      </c>
      <c r="R101" s="8">
        <f t="shared" ref="R101:T101" si="114">SUM(R90:R100)</f>
        <v>1.4583333333333337E-2</v>
      </c>
      <c r="S101" s="8">
        <f t="shared" si="114"/>
        <v>0.24305555555555547</v>
      </c>
      <c r="T101" s="8">
        <f t="shared" si="114"/>
        <v>0.3402777777777779</v>
      </c>
      <c r="U101" s="9">
        <f>SUM(U90:U100)</f>
        <v>208.2</v>
      </c>
      <c r="V101" s="10"/>
      <c r="W101" s="11">
        <f>SUM(W90:W100)</f>
        <v>40599</v>
      </c>
      <c r="Y101" s="59"/>
      <c r="Z101" s="59"/>
      <c r="AA101" s="59"/>
    </row>
    <row r="102" spans="1:27" x14ac:dyDescent="0.25">
      <c r="Y102" s="59"/>
      <c r="Z102" s="59"/>
      <c r="AA102" s="59"/>
    </row>
    <row r="103" spans="1:27" ht="15.75" thickBot="1" x14ac:dyDescent="0.3">
      <c r="Y103" s="59"/>
      <c r="Z103" s="59"/>
      <c r="AA103" s="59"/>
    </row>
    <row r="104" spans="1:27" x14ac:dyDescent="0.25">
      <c r="A104" s="80">
        <v>810</v>
      </c>
      <c r="B104" s="81">
        <v>8010</v>
      </c>
      <c r="C104" s="81" t="s">
        <v>2</v>
      </c>
      <c r="D104" s="81"/>
      <c r="E104" s="81" t="str">
        <f t="shared" ref="E104" si="115">CONCATENATE(C104,D104)</f>
        <v>X</v>
      </c>
      <c r="F104" s="81" t="s">
        <v>53</v>
      </c>
      <c r="G104" s="82">
        <v>1</v>
      </c>
      <c r="H104" s="81" t="str">
        <f t="shared" ref="H104" si="116">CONCATENATE(F104,"/",G104)</f>
        <v>XXX300/1</v>
      </c>
      <c r="I104" s="83" t="s">
        <v>3</v>
      </c>
      <c r="J104" s="83" t="s">
        <v>18</v>
      </c>
      <c r="K104" s="67">
        <v>0.20694444444444443</v>
      </c>
      <c r="L104" s="84">
        <v>0.2076388888888889</v>
      </c>
      <c r="M104" s="81" t="s">
        <v>54</v>
      </c>
      <c r="N104" s="85">
        <v>0.25763888888888886</v>
      </c>
      <c r="O104" s="81" t="s">
        <v>55</v>
      </c>
      <c r="P104" s="81" t="str">
        <f t="shared" ref="P104:P111" si="117">IF(M105=O104,"OK","POZOR")</f>
        <v>OK</v>
      </c>
      <c r="Q104" s="14">
        <f t="shared" ref="Q104:Q112" si="118">IF(ISNUMBER(G104),N104-L104,IF(F104="přejezd",N104-L104,0))</f>
        <v>4.9999999999999961E-2</v>
      </c>
      <c r="R104" s="14">
        <f t="shared" ref="R104:R112" si="119">IF(ISNUMBER(G104),L104-K104,0)</f>
        <v>6.9444444444446973E-4</v>
      </c>
      <c r="S104" s="14">
        <f t="shared" ref="S104:S112" si="120">Q104+R104</f>
        <v>5.0694444444444431E-2</v>
      </c>
      <c r="T104" s="14"/>
      <c r="U104" s="13">
        <v>45.3</v>
      </c>
      <c r="V104" s="13">
        <f>INDEX('Počty dní'!A:E,MATCH(E104,'Počty dní'!C:C,0),4)</f>
        <v>195</v>
      </c>
      <c r="W104" s="16">
        <f t="shared" ref="W104" si="121">V104*U104</f>
        <v>8833.5</v>
      </c>
      <c r="Y104" s="59"/>
      <c r="Z104" s="59"/>
      <c r="AA104" s="59"/>
    </row>
    <row r="105" spans="1:27" x14ac:dyDescent="0.25">
      <c r="A105" s="86">
        <v>810</v>
      </c>
      <c r="B105" s="87">
        <v>8010</v>
      </c>
      <c r="C105" s="87" t="s">
        <v>2</v>
      </c>
      <c r="D105" s="87"/>
      <c r="E105" s="87" t="str">
        <f t="shared" ref="E105" si="122">CONCATENATE(C105,D105)</f>
        <v>X</v>
      </c>
      <c r="F105" s="87" t="s">
        <v>53</v>
      </c>
      <c r="G105" s="88">
        <v>12</v>
      </c>
      <c r="H105" s="87" t="str">
        <f t="shared" ref="H105:H112" si="123">CONCATENATE(F105,"/",G105)</f>
        <v>XXX300/12</v>
      </c>
      <c r="I105" s="89" t="s">
        <v>18</v>
      </c>
      <c r="J105" s="89" t="s">
        <v>18</v>
      </c>
      <c r="K105" s="65">
        <v>0.27986111111111112</v>
      </c>
      <c r="L105" s="90">
        <v>0.28333333333333333</v>
      </c>
      <c r="M105" s="87" t="s">
        <v>55</v>
      </c>
      <c r="N105" s="91">
        <v>0.34722222222222227</v>
      </c>
      <c r="O105" s="87" t="s">
        <v>56</v>
      </c>
      <c r="P105" s="87" t="str">
        <f t="shared" si="117"/>
        <v>OK</v>
      </c>
      <c r="Q105" s="4">
        <f t="shared" si="118"/>
        <v>6.3888888888888939E-2</v>
      </c>
      <c r="R105" s="4">
        <f t="shared" si="119"/>
        <v>3.4722222222222099E-3</v>
      </c>
      <c r="S105" s="4">
        <f t="shared" si="120"/>
        <v>6.7361111111111149E-2</v>
      </c>
      <c r="T105" s="4">
        <f t="shared" ref="T105:T112" si="124">K105-N104</f>
        <v>2.2222222222222254E-2</v>
      </c>
      <c r="U105" s="1">
        <v>58.5</v>
      </c>
      <c r="V105" s="1">
        <f>INDEX('Počty dní'!A:E,MATCH(E105,'Počty dní'!C:C,0),4)</f>
        <v>195</v>
      </c>
      <c r="W105" s="17">
        <f t="shared" ref="W105" si="125">V105*U105</f>
        <v>11407.5</v>
      </c>
      <c r="Y105" s="59"/>
      <c r="Z105" s="59"/>
      <c r="AA105" s="59"/>
    </row>
    <row r="106" spans="1:27" x14ac:dyDescent="0.25">
      <c r="A106" s="86">
        <v>810</v>
      </c>
      <c r="B106" s="87">
        <v>8010</v>
      </c>
      <c r="C106" s="87" t="s">
        <v>2</v>
      </c>
      <c r="D106" s="87"/>
      <c r="E106" s="87" t="str">
        <f t="shared" ref="E106:E111" si="126">CONCATENATE(C106,D106)</f>
        <v>X</v>
      </c>
      <c r="F106" s="87" t="s">
        <v>53</v>
      </c>
      <c r="G106" s="88">
        <v>9</v>
      </c>
      <c r="H106" s="87" t="str">
        <f t="shared" si="123"/>
        <v>XXX300/9</v>
      </c>
      <c r="I106" s="89" t="s">
        <v>18</v>
      </c>
      <c r="J106" s="89" t="s">
        <v>18</v>
      </c>
      <c r="K106" s="65">
        <v>0.35902777777777778</v>
      </c>
      <c r="L106" s="90">
        <v>0.3611111111111111</v>
      </c>
      <c r="M106" s="87" t="s">
        <v>56</v>
      </c>
      <c r="N106" s="91">
        <v>0.39305555555555555</v>
      </c>
      <c r="O106" s="87" t="s">
        <v>9</v>
      </c>
      <c r="P106" s="87" t="str">
        <f t="shared" si="117"/>
        <v>OK</v>
      </c>
      <c r="Q106" s="4">
        <f t="shared" si="118"/>
        <v>3.1944444444444442E-2</v>
      </c>
      <c r="R106" s="4">
        <f t="shared" si="119"/>
        <v>2.0833333333333259E-3</v>
      </c>
      <c r="S106" s="4">
        <f t="shared" si="120"/>
        <v>3.4027777777777768E-2</v>
      </c>
      <c r="T106" s="4">
        <f t="shared" si="124"/>
        <v>1.1805555555555514E-2</v>
      </c>
      <c r="U106" s="1">
        <v>32.1</v>
      </c>
      <c r="V106" s="1">
        <f>INDEX('Počty dní'!A:E,MATCH(E106,'Počty dní'!C:C,0),4)</f>
        <v>195</v>
      </c>
      <c r="W106" s="17">
        <f t="shared" ref="W106:W112" si="127">V106*U106</f>
        <v>6259.5</v>
      </c>
      <c r="Y106" s="59"/>
      <c r="Z106" s="59"/>
      <c r="AA106" s="59"/>
    </row>
    <row r="107" spans="1:27" x14ac:dyDescent="0.25">
      <c r="A107" s="86">
        <v>810</v>
      </c>
      <c r="B107" s="87">
        <v>8010</v>
      </c>
      <c r="C107" s="87" t="s">
        <v>2</v>
      </c>
      <c r="D107" s="87"/>
      <c r="E107" s="87" t="str">
        <f t="shared" si="126"/>
        <v>X</v>
      </c>
      <c r="F107" s="87" t="s">
        <v>45</v>
      </c>
      <c r="G107" s="88">
        <v>11</v>
      </c>
      <c r="H107" s="87" t="str">
        <f t="shared" si="123"/>
        <v>XXX290/11</v>
      </c>
      <c r="I107" s="89" t="s">
        <v>18</v>
      </c>
      <c r="J107" s="89" t="s">
        <v>18</v>
      </c>
      <c r="K107" s="65">
        <v>0.52222222222222225</v>
      </c>
      <c r="L107" s="90">
        <v>0.52430555555555558</v>
      </c>
      <c r="M107" s="87" t="s">
        <v>9</v>
      </c>
      <c r="N107" s="91">
        <v>0.54791666666666672</v>
      </c>
      <c r="O107" s="87" t="s">
        <v>19</v>
      </c>
      <c r="P107" s="87" t="str">
        <f t="shared" si="117"/>
        <v>OK</v>
      </c>
      <c r="Q107" s="4">
        <f t="shared" si="118"/>
        <v>2.3611111111111138E-2</v>
      </c>
      <c r="R107" s="4">
        <f t="shared" si="119"/>
        <v>2.0833333333333259E-3</v>
      </c>
      <c r="S107" s="4">
        <f t="shared" si="120"/>
        <v>2.5694444444444464E-2</v>
      </c>
      <c r="T107" s="4">
        <f t="shared" si="124"/>
        <v>0.12916666666666671</v>
      </c>
      <c r="U107" s="1">
        <v>22.2</v>
      </c>
      <c r="V107" s="1">
        <f>INDEX('Počty dní'!A:E,MATCH(E107,'Počty dní'!C:C,0),4)</f>
        <v>195</v>
      </c>
      <c r="W107" s="17">
        <f t="shared" si="127"/>
        <v>4329</v>
      </c>
      <c r="Y107" s="59"/>
      <c r="Z107" s="59"/>
      <c r="AA107" s="59"/>
    </row>
    <row r="108" spans="1:27" x14ac:dyDescent="0.25">
      <c r="A108" s="86">
        <v>810</v>
      </c>
      <c r="B108" s="87">
        <v>8010</v>
      </c>
      <c r="C108" s="87" t="s">
        <v>2</v>
      </c>
      <c r="D108" s="87"/>
      <c r="E108" s="87" t="str">
        <f t="shared" si="126"/>
        <v>X</v>
      </c>
      <c r="F108" s="87" t="s">
        <v>113</v>
      </c>
      <c r="G108" s="88">
        <v>9</v>
      </c>
      <c r="H108" s="87" t="str">
        <f t="shared" si="123"/>
        <v>XXX315/9</v>
      </c>
      <c r="I108" s="89" t="s">
        <v>3</v>
      </c>
      <c r="J108" s="89" t="s">
        <v>18</v>
      </c>
      <c r="K108" s="65">
        <v>0.54791666666666672</v>
      </c>
      <c r="L108" s="90">
        <v>0.54999999999999993</v>
      </c>
      <c r="M108" s="87" t="s">
        <v>19</v>
      </c>
      <c r="N108" s="91">
        <v>0.57361111111111118</v>
      </c>
      <c r="O108" s="87" t="s">
        <v>49</v>
      </c>
      <c r="P108" s="87" t="str">
        <f t="shared" si="117"/>
        <v>OK</v>
      </c>
      <c r="Q108" s="4">
        <f t="shared" si="118"/>
        <v>2.3611111111111249E-2</v>
      </c>
      <c r="R108" s="4">
        <f t="shared" si="119"/>
        <v>2.0833333333332149E-3</v>
      </c>
      <c r="S108" s="4">
        <f t="shared" si="120"/>
        <v>2.5694444444444464E-2</v>
      </c>
      <c r="T108" s="4">
        <f t="shared" si="124"/>
        <v>0</v>
      </c>
      <c r="U108" s="1">
        <v>23.9</v>
      </c>
      <c r="V108" s="1">
        <f>INDEX('Počty dní'!A:E,MATCH(E108,'Počty dní'!C:C,0),4)</f>
        <v>195</v>
      </c>
      <c r="W108" s="17">
        <f t="shared" si="127"/>
        <v>4660.5</v>
      </c>
      <c r="Y108" s="59"/>
      <c r="Z108" s="59"/>
      <c r="AA108" s="59"/>
    </row>
    <row r="109" spans="1:27" x14ac:dyDescent="0.25">
      <c r="A109" s="86">
        <v>810</v>
      </c>
      <c r="B109" s="87">
        <v>8010</v>
      </c>
      <c r="C109" s="87" t="s">
        <v>2</v>
      </c>
      <c r="D109" s="87"/>
      <c r="E109" s="87" t="str">
        <f t="shared" si="126"/>
        <v>X</v>
      </c>
      <c r="F109" s="87" t="s">
        <v>113</v>
      </c>
      <c r="G109" s="88">
        <v>10</v>
      </c>
      <c r="H109" s="87" t="str">
        <f t="shared" si="123"/>
        <v>XXX315/10</v>
      </c>
      <c r="I109" s="89" t="s">
        <v>18</v>
      </c>
      <c r="J109" s="89" t="s">
        <v>18</v>
      </c>
      <c r="K109" s="65">
        <v>0.59027777777777779</v>
      </c>
      <c r="L109" s="90">
        <v>0.59236111111111112</v>
      </c>
      <c r="M109" s="87" t="s">
        <v>49</v>
      </c>
      <c r="N109" s="91">
        <v>0.61527777777777781</v>
      </c>
      <c r="O109" s="87" t="s">
        <v>19</v>
      </c>
      <c r="P109" s="87" t="str">
        <f t="shared" si="117"/>
        <v>OK</v>
      </c>
      <c r="Q109" s="4">
        <f t="shared" si="118"/>
        <v>2.2916666666666696E-2</v>
      </c>
      <c r="R109" s="4">
        <f t="shared" si="119"/>
        <v>2.0833333333333259E-3</v>
      </c>
      <c r="S109" s="4">
        <f t="shared" si="120"/>
        <v>2.5000000000000022E-2</v>
      </c>
      <c r="T109" s="4">
        <f t="shared" si="124"/>
        <v>1.6666666666666607E-2</v>
      </c>
      <c r="U109" s="1">
        <v>23.9</v>
      </c>
      <c r="V109" s="1">
        <f>INDEX('Počty dní'!A:E,MATCH(E109,'Počty dní'!C:C,0),4)</f>
        <v>195</v>
      </c>
      <c r="W109" s="17">
        <f t="shared" si="127"/>
        <v>4660.5</v>
      </c>
      <c r="Y109" s="59"/>
      <c r="Z109" s="59"/>
      <c r="AA109" s="59"/>
    </row>
    <row r="110" spans="1:27" x14ac:dyDescent="0.25">
      <c r="A110" s="86">
        <v>810</v>
      </c>
      <c r="B110" s="87">
        <v>8010</v>
      </c>
      <c r="C110" s="87" t="s">
        <v>2</v>
      </c>
      <c r="D110" s="87"/>
      <c r="E110" s="87" t="str">
        <f t="shared" si="126"/>
        <v>X</v>
      </c>
      <c r="F110" s="87" t="s">
        <v>45</v>
      </c>
      <c r="G110" s="88">
        <v>20</v>
      </c>
      <c r="H110" s="87" t="str">
        <f t="shared" si="123"/>
        <v>XXX290/20</v>
      </c>
      <c r="I110" s="89" t="s">
        <v>3</v>
      </c>
      <c r="J110" s="89" t="s">
        <v>18</v>
      </c>
      <c r="K110" s="65">
        <v>0.6166666666666667</v>
      </c>
      <c r="L110" s="90">
        <v>0.61805555555555558</v>
      </c>
      <c r="M110" s="87" t="s">
        <v>19</v>
      </c>
      <c r="N110" s="91">
        <v>0.64097222222222217</v>
      </c>
      <c r="O110" s="87" t="s">
        <v>9</v>
      </c>
      <c r="P110" s="87" t="str">
        <f t="shared" si="117"/>
        <v>OK</v>
      </c>
      <c r="Q110" s="4">
        <f t="shared" si="118"/>
        <v>2.2916666666666585E-2</v>
      </c>
      <c r="R110" s="4">
        <f t="shared" si="119"/>
        <v>1.388888888888884E-3</v>
      </c>
      <c r="S110" s="4">
        <f t="shared" si="120"/>
        <v>2.4305555555555469E-2</v>
      </c>
      <c r="T110" s="4">
        <f t="shared" si="124"/>
        <v>1.388888888888884E-3</v>
      </c>
      <c r="U110" s="1">
        <v>22.2</v>
      </c>
      <c r="V110" s="1">
        <f>INDEX('Počty dní'!A:E,MATCH(E110,'Počty dní'!C:C,0),4)</f>
        <v>195</v>
      </c>
      <c r="W110" s="17">
        <f t="shared" si="127"/>
        <v>4329</v>
      </c>
      <c r="Y110" s="59"/>
      <c r="Z110" s="59"/>
      <c r="AA110" s="59"/>
    </row>
    <row r="111" spans="1:27" x14ac:dyDescent="0.25">
      <c r="A111" s="86">
        <v>810</v>
      </c>
      <c r="B111" s="87">
        <v>8010</v>
      </c>
      <c r="C111" s="87" t="s">
        <v>2</v>
      </c>
      <c r="D111" s="87"/>
      <c r="E111" s="87" t="str">
        <f t="shared" si="126"/>
        <v>X</v>
      </c>
      <c r="F111" s="87" t="s">
        <v>34</v>
      </c>
      <c r="G111" s="88">
        <v>9</v>
      </c>
      <c r="H111" s="87" t="str">
        <f t="shared" si="123"/>
        <v>XXX321/9</v>
      </c>
      <c r="I111" s="89" t="s">
        <v>3</v>
      </c>
      <c r="J111" s="89" t="s">
        <v>18</v>
      </c>
      <c r="K111" s="65">
        <v>0.64722222222222225</v>
      </c>
      <c r="L111" s="90">
        <v>0.64930555555555558</v>
      </c>
      <c r="M111" s="87" t="s">
        <v>9</v>
      </c>
      <c r="N111" s="91">
        <v>0.67083333333333339</v>
      </c>
      <c r="O111" s="87" t="s">
        <v>16</v>
      </c>
      <c r="P111" s="87" t="str">
        <f t="shared" si="117"/>
        <v>OK</v>
      </c>
      <c r="Q111" s="4">
        <f t="shared" si="118"/>
        <v>2.1527777777777812E-2</v>
      </c>
      <c r="R111" s="4">
        <f t="shared" si="119"/>
        <v>2.0833333333333259E-3</v>
      </c>
      <c r="S111" s="4">
        <f t="shared" si="120"/>
        <v>2.3611111111111138E-2</v>
      </c>
      <c r="T111" s="4">
        <f t="shared" si="124"/>
        <v>6.2500000000000888E-3</v>
      </c>
      <c r="U111" s="1">
        <v>18.600000000000001</v>
      </c>
      <c r="V111" s="1">
        <f>INDEX('Počty dní'!A:E,MATCH(E111,'Počty dní'!C:C,0),4)</f>
        <v>195</v>
      </c>
      <c r="W111" s="17">
        <f t="shared" si="127"/>
        <v>3627.0000000000005</v>
      </c>
      <c r="Y111" s="59"/>
      <c r="Z111" s="59"/>
      <c r="AA111" s="59"/>
    </row>
    <row r="112" spans="1:27" ht="15.75" thickBot="1" x14ac:dyDescent="0.3">
      <c r="A112" s="86">
        <v>810</v>
      </c>
      <c r="B112" s="87">
        <v>8010</v>
      </c>
      <c r="C112" s="87" t="s">
        <v>2</v>
      </c>
      <c r="D112" s="87"/>
      <c r="E112" s="87" t="str">
        <f t="shared" ref="E112" si="128">CONCATENATE(C112,D112)</f>
        <v>X</v>
      </c>
      <c r="F112" s="87" t="s">
        <v>34</v>
      </c>
      <c r="G112" s="88">
        <v>12</v>
      </c>
      <c r="H112" s="87" t="str">
        <f t="shared" si="123"/>
        <v>XXX321/12</v>
      </c>
      <c r="I112" s="89" t="s">
        <v>3</v>
      </c>
      <c r="J112" s="89" t="s">
        <v>18</v>
      </c>
      <c r="K112" s="65">
        <v>0.70277777777777772</v>
      </c>
      <c r="L112" s="90">
        <v>0.70416666666666661</v>
      </c>
      <c r="M112" s="87" t="s">
        <v>16</v>
      </c>
      <c r="N112" s="91">
        <v>0.71805555555555556</v>
      </c>
      <c r="O112" s="87" t="s">
        <v>84</v>
      </c>
      <c r="P112" s="87"/>
      <c r="Q112" s="4">
        <f t="shared" si="118"/>
        <v>1.3888888888888951E-2</v>
      </c>
      <c r="R112" s="4">
        <f t="shared" si="119"/>
        <v>1.388888888888884E-3</v>
      </c>
      <c r="S112" s="4">
        <f t="shared" si="120"/>
        <v>1.5277777777777835E-2</v>
      </c>
      <c r="T112" s="4">
        <f t="shared" si="124"/>
        <v>3.1944444444444331E-2</v>
      </c>
      <c r="U112" s="1">
        <v>10.3</v>
      </c>
      <c r="V112" s="1">
        <f>INDEX('Počty dní'!A:E,MATCH(E112,'Počty dní'!C:C,0),4)</f>
        <v>195</v>
      </c>
      <c r="W112" s="17">
        <f t="shared" si="127"/>
        <v>2008.5000000000002</v>
      </c>
      <c r="Y112" s="59"/>
      <c r="Z112" s="59"/>
      <c r="AA112" s="59"/>
    </row>
    <row r="113" spans="1:27" ht="15.75" thickBot="1" x14ac:dyDescent="0.3">
      <c r="A113" s="106" t="str">
        <f ca="1">CONCATENATE(INDIRECT("R[-3]C[0]",FALSE),"celkem")</f>
        <v>810celkem</v>
      </c>
      <c r="B113" s="107"/>
      <c r="C113" s="107" t="str">
        <f ca="1">INDIRECT("R[-1]C[12]",FALSE)</f>
        <v>Opatov</v>
      </c>
      <c r="D113" s="108"/>
      <c r="E113" s="107"/>
      <c r="F113" s="108"/>
      <c r="G113" s="109"/>
      <c r="H113" s="110"/>
      <c r="I113" s="111"/>
      <c r="J113" s="112" t="str">
        <f ca="1">INDIRECT("R[-3]C[0]",FALSE)</f>
        <v>V</v>
      </c>
      <c r="K113" s="113"/>
      <c r="L113" s="114"/>
      <c r="M113" s="115"/>
      <c r="N113" s="114"/>
      <c r="O113" s="116"/>
      <c r="P113" s="107"/>
      <c r="Q113" s="8">
        <f>SUM(Q104:Q112)</f>
        <v>0.2743055555555558</v>
      </c>
      <c r="R113" s="8">
        <f>SUM(R104:R112)</f>
        <v>1.7361111111110966E-2</v>
      </c>
      <c r="S113" s="8">
        <f>SUM(S104:S112)</f>
        <v>0.29166666666666674</v>
      </c>
      <c r="T113" s="8">
        <f>SUM(T104:T112)</f>
        <v>0.21944444444444439</v>
      </c>
      <c r="U113" s="9">
        <f>SUM(U104:U112)</f>
        <v>257</v>
      </c>
      <c r="V113" s="10"/>
      <c r="W113" s="11">
        <f>SUM(W104:W112)</f>
        <v>50115</v>
      </c>
      <c r="Y113" s="59"/>
      <c r="Z113" s="59"/>
      <c r="AA113" s="59"/>
    </row>
    <row r="114" spans="1:27" x14ac:dyDescent="0.25">
      <c r="L114" s="78"/>
      <c r="N114" s="79"/>
      <c r="Q114" s="2"/>
      <c r="R114" s="2"/>
      <c r="S114" s="2"/>
      <c r="T114" s="2"/>
      <c r="Y114" s="59"/>
      <c r="Z114" s="59"/>
      <c r="AA114" s="59"/>
    </row>
    <row r="115" spans="1:27" ht="15.75" thickBot="1" x14ac:dyDescent="0.3">
      <c r="Y115" s="59"/>
      <c r="Z115" s="59"/>
      <c r="AA115" s="59"/>
    </row>
    <row r="116" spans="1:27" x14ac:dyDescent="0.25">
      <c r="A116" s="80">
        <v>811</v>
      </c>
      <c r="B116" s="81">
        <v>8011</v>
      </c>
      <c r="C116" s="81" t="s">
        <v>2</v>
      </c>
      <c r="D116" s="81"/>
      <c r="E116" s="81" t="str">
        <f>CONCATENATE(C116,D116)</f>
        <v>X</v>
      </c>
      <c r="F116" s="81" t="s">
        <v>112</v>
      </c>
      <c r="G116" s="82">
        <v>2</v>
      </c>
      <c r="H116" s="81" t="str">
        <f t="shared" ref="H116" si="129">CONCATENATE(F116,"/",G116)</f>
        <v>XXX305/2</v>
      </c>
      <c r="I116" s="83" t="s">
        <v>3</v>
      </c>
      <c r="J116" s="83" t="s">
        <v>18</v>
      </c>
      <c r="K116" s="67">
        <v>0.19791666666666666</v>
      </c>
      <c r="L116" s="84">
        <v>0.1986111111111111</v>
      </c>
      <c r="M116" s="81" t="s">
        <v>59</v>
      </c>
      <c r="N116" s="85">
        <v>0.22152777777777777</v>
      </c>
      <c r="O116" s="81" t="s">
        <v>55</v>
      </c>
      <c r="P116" s="81" t="str">
        <f t="shared" ref="P116:P123" si="130">IF(M117=O116,"OK","POZOR")</f>
        <v>OK</v>
      </c>
      <c r="Q116" s="14">
        <f t="shared" ref="Q116:Q123" si="131">IF(ISNUMBER(G116),N116-L116,IF(F116="přejezd",N116-L116,0))</f>
        <v>2.2916666666666669E-2</v>
      </c>
      <c r="R116" s="14">
        <f t="shared" ref="R116:R123" si="132">IF(ISNUMBER(G116),L116-K116,0)</f>
        <v>6.9444444444444198E-4</v>
      </c>
      <c r="S116" s="14">
        <f t="shared" ref="S116:S123" si="133">Q116+R116</f>
        <v>2.361111111111111E-2</v>
      </c>
      <c r="T116" s="14"/>
      <c r="U116" s="13">
        <v>19.2</v>
      </c>
      <c r="V116" s="13">
        <f>INDEX('Počty dní'!A:E,MATCH(E116,'Počty dní'!C:C,0),4)</f>
        <v>195</v>
      </c>
      <c r="W116" s="16">
        <f t="shared" ref="W116" si="134">V116*U116</f>
        <v>3744</v>
      </c>
      <c r="Y116" s="59"/>
      <c r="Z116" s="59"/>
      <c r="AA116" s="59"/>
    </row>
    <row r="117" spans="1:27" x14ac:dyDescent="0.25">
      <c r="A117" s="86">
        <v>811</v>
      </c>
      <c r="B117" s="87">
        <v>8011</v>
      </c>
      <c r="C117" s="87" t="s">
        <v>2</v>
      </c>
      <c r="D117" s="87"/>
      <c r="E117" s="87" t="str">
        <f t="shared" ref="E117" si="135">CONCATENATE(C117,D117)</f>
        <v>X</v>
      </c>
      <c r="F117" s="87" t="s">
        <v>112</v>
      </c>
      <c r="G117" s="88">
        <v>1</v>
      </c>
      <c r="H117" s="87" t="str">
        <f t="shared" ref="H117:H125" si="136">CONCATENATE(F117,"/",G117)</f>
        <v>XXX305/1</v>
      </c>
      <c r="I117" s="89" t="s">
        <v>3</v>
      </c>
      <c r="J117" s="89" t="s">
        <v>18</v>
      </c>
      <c r="K117" s="65">
        <v>0.2388888888888889</v>
      </c>
      <c r="L117" s="90">
        <v>0.23958333333333334</v>
      </c>
      <c r="M117" s="87" t="s">
        <v>55</v>
      </c>
      <c r="N117" s="91">
        <v>0.25972222222222224</v>
      </c>
      <c r="O117" s="87" t="s">
        <v>59</v>
      </c>
      <c r="P117" s="87" t="str">
        <f t="shared" ref="P117:P120" si="137">IF(M118=O117,"OK","POZOR")</f>
        <v>OK</v>
      </c>
      <c r="Q117" s="4">
        <f t="shared" ref="Q117:Q120" si="138">IF(ISNUMBER(G117),N117-L117,IF(F117="přejezd",N117-L117,0))</f>
        <v>2.0138888888888901E-2</v>
      </c>
      <c r="R117" s="4">
        <f t="shared" ref="R117:R120" si="139">IF(ISNUMBER(G117),L117-K117,0)</f>
        <v>6.9444444444444198E-4</v>
      </c>
      <c r="S117" s="4">
        <f t="shared" ref="S117:S120" si="140">Q117+R117</f>
        <v>2.0833333333333343E-2</v>
      </c>
      <c r="T117" s="4">
        <f t="shared" ref="T117:T120" si="141">K117-N116</f>
        <v>1.7361111111111133E-2</v>
      </c>
      <c r="U117" s="1">
        <v>17.600000000000001</v>
      </c>
      <c r="V117" s="1">
        <f>INDEX('Počty dní'!A:E,MATCH(E117,'Počty dní'!C:C,0),4)</f>
        <v>195</v>
      </c>
      <c r="W117" s="17">
        <f>V117*U117</f>
        <v>3432.0000000000005</v>
      </c>
      <c r="Y117" s="59"/>
      <c r="Z117" s="59"/>
      <c r="AA117" s="59"/>
    </row>
    <row r="118" spans="1:27" x14ac:dyDescent="0.25">
      <c r="A118" s="86">
        <v>811</v>
      </c>
      <c r="B118" s="87">
        <v>8011</v>
      </c>
      <c r="C118" s="87" t="s">
        <v>2</v>
      </c>
      <c r="D118" s="87"/>
      <c r="E118" s="87" t="str">
        <f>CONCATENATE(C118,D118)</f>
        <v>X</v>
      </c>
      <c r="F118" s="87" t="s">
        <v>112</v>
      </c>
      <c r="G118" s="88">
        <v>4</v>
      </c>
      <c r="H118" s="87" t="str">
        <f t="shared" si="136"/>
        <v>XXX305/4</v>
      </c>
      <c r="I118" s="89" t="s">
        <v>18</v>
      </c>
      <c r="J118" s="89" t="s">
        <v>18</v>
      </c>
      <c r="K118" s="65">
        <v>0.27916666666666667</v>
      </c>
      <c r="L118" s="90">
        <v>0.28194444444444444</v>
      </c>
      <c r="M118" s="87" t="s">
        <v>59</v>
      </c>
      <c r="N118" s="91">
        <v>0.30625000000000002</v>
      </c>
      <c r="O118" s="87" t="s">
        <v>126</v>
      </c>
      <c r="P118" s="87" t="str">
        <f t="shared" si="137"/>
        <v>OK</v>
      </c>
      <c r="Q118" s="4">
        <f t="shared" si="138"/>
        <v>2.430555555555558E-2</v>
      </c>
      <c r="R118" s="4">
        <f t="shared" si="139"/>
        <v>2.7777777777777679E-3</v>
      </c>
      <c r="S118" s="4">
        <f t="shared" si="140"/>
        <v>2.7083333333333348E-2</v>
      </c>
      <c r="T118" s="4">
        <f t="shared" si="141"/>
        <v>1.9444444444444431E-2</v>
      </c>
      <c r="U118" s="1">
        <v>20</v>
      </c>
      <c r="V118" s="1">
        <f>INDEX('Počty dní'!A:E,MATCH(E118,'Počty dní'!C:C,0),4)</f>
        <v>195</v>
      </c>
      <c r="W118" s="17">
        <f>V118*U118</f>
        <v>3900</v>
      </c>
      <c r="Y118" s="59"/>
      <c r="Z118" s="59"/>
      <c r="AA118" s="59"/>
    </row>
    <row r="119" spans="1:27" x14ac:dyDescent="0.25">
      <c r="A119" s="86">
        <v>811</v>
      </c>
      <c r="B119" s="87">
        <v>8011</v>
      </c>
      <c r="C119" s="87" t="s">
        <v>2</v>
      </c>
      <c r="D119" s="87"/>
      <c r="E119" s="87" t="str">
        <f>CONCATENATE(C119,D119)</f>
        <v>X</v>
      </c>
      <c r="F119" s="87" t="s">
        <v>109</v>
      </c>
      <c r="G119" s="88"/>
      <c r="H119" s="87" t="str">
        <f t="shared" ref="H119" si="142">CONCATENATE(F119,"/",G119)</f>
        <v>přejezd/</v>
      </c>
      <c r="I119" s="89"/>
      <c r="J119" s="89" t="s">
        <v>18</v>
      </c>
      <c r="K119" s="65">
        <v>0.30625000000000002</v>
      </c>
      <c r="L119" s="90">
        <v>0.30625000000000002</v>
      </c>
      <c r="M119" s="87" t="s">
        <v>126</v>
      </c>
      <c r="N119" s="91">
        <v>0.30763888888888891</v>
      </c>
      <c r="O119" s="87" t="s">
        <v>55</v>
      </c>
      <c r="P119" s="87" t="str">
        <f t="shared" si="137"/>
        <v>OK</v>
      </c>
      <c r="Q119" s="4">
        <f t="shared" si="138"/>
        <v>1.388888888888884E-3</v>
      </c>
      <c r="R119" s="4">
        <f t="shared" si="139"/>
        <v>0</v>
      </c>
      <c r="S119" s="4">
        <f t="shared" si="140"/>
        <v>1.388888888888884E-3</v>
      </c>
      <c r="T119" s="4">
        <f t="shared" si="141"/>
        <v>0</v>
      </c>
      <c r="U119" s="1">
        <v>0</v>
      </c>
      <c r="V119" s="1">
        <f>INDEX('Počty dní'!A:E,MATCH(E119,'Počty dní'!C:C,0),4)</f>
        <v>195</v>
      </c>
      <c r="W119" s="17">
        <f>V119*U119</f>
        <v>0</v>
      </c>
      <c r="Y119" s="59"/>
      <c r="Z119" s="59"/>
      <c r="AA119" s="59"/>
    </row>
    <row r="120" spans="1:27" x14ac:dyDescent="0.25">
      <c r="A120" s="86">
        <v>811</v>
      </c>
      <c r="B120" s="87">
        <v>8011</v>
      </c>
      <c r="C120" s="87" t="s">
        <v>2</v>
      </c>
      <c r="D120" s="87"/>
      <c r="E120" s="87" t="str">
        <f t="shared" ref="E120" si="143">CONCATENATE(C120,D120)</f>
        <v>X</v>
      </c>
      <c r="F120" s="87" t="s">
        <v>53</v>
      </c>
      <c r="G120" s="88">
        <v>16</v>
      </c>
      <c r="H120" s="87" t="str">
        <f t="shared" si="136"/>
        <v>XXX300/16</v>
      </c>
      <c r="I120" s="89" t="s">
        <v>3</v>
      </c>
      <c r="J120" s="89" t="s">
        <v>18</v>
      </c>
      <c r="K120" s="65">
        <v>0.36249999999999999</v>
      </c>
      <c r="L120" s="90">
        <v>0.36388888888888887</v>
      </c>
      <c r="M120" s="87" t="s">
        <v>55</v>
      </c>
      <c r="N120" s="91">
        <v>0.43055555555555558</v>
      </c>
      <c r="O120" s="87" t="s">
        <v>56</v>
      </c>
      <c r="P120" s="87" t="str">
        <f t="shared" si="137"/>
        <v>OK</v>
      </c>
      <c r="Q120" s="4">
        <f t="shared" si="138"/>
        <v>6.6666666666666707E-2</v>
      </c>
      <c r="R120" s="4">
        <f t="shared" si="139"/>
        <v>1.388888888888884E-3</v>
      </c>
      <c r="S120" s="4">
        <f t="shared" si="140"/>
        <v>6.8055555555555591E-2</v>
      </c>
      <c r="T120" s="4">
        <f t="shared" si="141"/>
        <v>5.4861111111111083E-2</v>
      </c>
      <c r="U120" s="1">
        <v>60.8</v>
      </c>
      <c r="V120" s="1">
        <f>INDEX('Počty dní'!A:E,MATCH(E120,'Počty dní'!C:C,0),4)</f>
        <v>195</v>
      </c>
      <c r="W120" s="17">
        <f t="shared" ref="W120" si="144">V120*U120</f>
        <v>11856</v>
      </c>
      <c r="Y120" s="59"/>
      <c r="Z120" s="59"/>
      <c r="AA120" s="59"/>
    </row>
    <row r="121" spans="1:27" x14ac:dyDescent="0.25">
      <c r="A121" s="86">
        <v>811</v>
      </c>
      <c r="B121" s="87">
        <v>8011</v>
      </c>
      <c r="C121" s="87" t="s">
        <v>2</v>
      </c>
      <c r="D121" s="87"/>
      <c r="E121" s="87" t="str">
        <f>CONCATENATE(C121,D121)</f>
        <v>X</v>
      </c>
      <c r="F121" s="87" t="s">
        <v>53</v>
      </c>
      <c r="G121" s="88">
        <v>13</v>
      </c>
      <c r="H121" s="87" t="str">
        <f t="shared" si="136"/>
        <v>XXX300/13</v>
      </c>
      <c r="I121" s="89" t="s">
        <v>3</v>
      </c>
      <c r="J121" s="89" t="s">
        <v>18</v>
      </c>
      <c r="K121" s="65">
        <v>0.44097222222222221</v>
      </c>
      <c r="L121" s="90">
        <v>0.44444444444444442</v>
      </c>
      <c r="M121" s="87" t="s">
        <v>56</v>
      </c>
      <c r="N121" s="91">
        <v>0.47638888888888892</v>
      </c>
      <c r="O121" s="87" t="s">
        <v>9</v>
      </c>
      <c r="P121" s="87" t="str">
        <f t="shared" si="130"/>
        <v>OK</v>
      </c>
      <c r="Q121" s="4">
        <f t="shared" si="131"/>
        <v>3.1944444444444497E-2</v>
      </c>
      <c r="R121" s="4">
        <f t="shared" si="132"/>
        <v>3.4722222222222099E-3</v>
      </c>
      <c r="S121" s="4">
        <f t="shared" si="133"/>
        <v>3.5416666666666707E-2</v>
      </c>
      <c r="T121" s="4">
        <f t="shared" ref="T121:T123" si="145">K121-N120</f>
        <v>1.041666666666663E-2</v>
      </c>
      <c r="U121" s="1">
        <v>32.1</v>
      </c>
      <c r="V121" s="1">
        <f>INDEX('Počty dní'!A:E,MATCH(E121,'Počty dní'!C:C,0),4)</f>
        <v>195</v>
      </c>
      <c r="W121" s="17">
        <f>V121*U121</f>
        <v>6259.5</v>
      </c>
      <c r="Y121" s="59"/>
      <c r="Z121" s="59"/>
      <c r="AA121" s="59"/>
    </row>
    <row r="122" spans="1:27" x14ac:dyDescent="0.25">
      <c r="A122" s="86">
        <v>811</v>
      </c>
      <c r="B122" s="87">
        <v>8011</v>
      </c>
      <c r="C122" s="87" t="s">
        <v>2</v>
      </c>
      <c r="D122" s="87"/>
      <c r="E122" s="87" t="str">
        <f>CONCATENATE(C122,D122)</f>
        <v>X</v>
      </c>
      <c r="F122" s="87" t="s">
        <v>109</v>
      </c>
      <c r="G122" s="88"/>
      <c r="H122" s="87" t="str">
        <f t="shared" si="136"/>
        <v>přejezd/</v>
      </c>
      <c r="I122" s="89"/>
      <c r="J122" s="89" t="s">
        <v>18</v>
      </c>
      <c r="K122" s="65">
        <v>0.58819444444444446</v>
      </c>
      <c r="L122" s="90">
        <v>0.58819444444444446</v>
      </c>
      <c r="M122" s="87" t="s">
        <v>9</v>
      </c>
      <c r="N122" s="91">
        <v>0.59375</v>
      </c>
      <c r="O122" s="87" t="s">
        <v>58</v>
      </c>
      <c r="P122" s="87" t="str">
        <f t="shared" si="130"/>
        <v>OK</v>
      </c>
      <c r="Q122" s="4">
        <f t="shared" si="131"/>
        <v>5.5555555555555358E-3</v>
      </c>
      <c r="R122" s="4">
        <f t="shared" si="132"/>
        <v>0</v>
      </c>
      <c r="S122" s="4">
        <f t="shared" si="133"/>
        <v>5.5555555555555358E-3</v>
      </c>
      <c r="T122" s="4">
        <f t="shared" si="145"/>
        <v>0.11180555555555555</v>
      </c>
      <c r="U122" s="1">
        <v>0</v>
      </c>
      <c r="V122" s="1">
        <f>INDEX('Počty dní'!A:E,MATCH(E122,'Počty dní'!C:C,0),4)</f>
        <v>195</v>
      </c>
      <c r="W122" s="17">
        <f>V122*U122</f>
        <v>0</v>
      </c>
      <c r="Y122" s="59"/>
      <c r="Z122" s="59"/>
      <c r="AA122" s="59"/>
    </row>
    <row r="123" spans="1:27" x14ac:dyDescent="0.25">
      <c r="A123" s="86">
        <v>811</v>
      </c>
      <c r="B123" s="87">
        <v>8011</v>
      </c>
      <c r="C123" s="87" t="s">
        <v>2</v>
      </c>
      <c r="D123" s="87"/>
      <c r="E123" s="87" t="str">
        <f>CONCATENATE(C123,D123)</f>
        <v>X</v>
      </c>
      <c r="F123" s="87" t="s">
        <v>53</v>
      </c>
      <c r="G123" s="88">
        <v>28</v>
      </c>
      <c r="H123" s="87" t="str">
        <f t="shared" si="136"/>
        <v>XXX300/28</v>
      </c>
      <c r="I123" s="89" t="s">
        <v>18</v>
      </c>
      <c r="J123" s="89" t="s">
        <v>18</v>
      </c>
      <c r="K123" s="65">
        <v>0.59583333333333333</v>
      </c>
      <c r="L123" s="90">
        <v>0.59791666666666665</v>
      </c>
      <c r="M123" s="87" t="s">
        <v>58</v>
      </c>
      <c r="N123" s="91">
        <v>0.63888888888888895</v>
      </c>
      <c r="O123" s="87" t="s">
        <v>56</v>
      </c>
      <c r="P123" s="87" t="str">
        <f t="shared" si="130"/>
        <v>OK</v>
      </c>
      <c r="Q123" s="4">
        <f t="shared" si="131"/>
        <v>4.0972222222222299E-2</v>
      </c>
      <c r="R123" s="4">
        <f t="shared" si="132"/>
        <v>2.0833333333333259E-3</v>
      </c>
      <c r="S123" s="4">
        <f t="shared" si="133"/>
        <v>4.3055555555555625E-2</v>
      </c>
      <c r="T123" s="4">
        <f t="shared" si="145"/>
        <v>2.0833333333333259E-3</v>
      </c>
      <c r="U123" s="1">
        <v>34.5</v>
      </c>
      <c r="V123" s="1">
        <f>INDEX('Počty dní'!A:E,MATCH(E123,'Počty dní'!C:C,0),4)</f>
        <v>195</v>
      </c>
      <c r="W123" s="17">
        <f t="shared" ref="W123:W125" si="146">V123*U123</f>
        <v>6727.5</v>
      </c>
      <c r="Y123" s="59"/>
      <c r="Z123" s="59"/>
      <c r="AA123" s="59"/>
    </row>
    <row r="124" spans="1:27" x14ac:dyDescent="0.25">
      <c r="A124" s="86">
        <v>811</v>
      </c>
      <c r="B124" s="87">
        <v>8011</v>
      </c>
      <c r="C124" s="87" t="s">
        <v>2</v>
      </c>
      <c r="D124" s="87"/>
      <c r="E124" s="87" t="str">
        <f>CONCATENATE(C124,D124)</f>
        <v>X</v>
      </c>
      <c r="F124" s="87" t="s">
        <v>53</v>
      </c>
      <c r="G124" s="88">
        <v>29</v>
      </c>
      <c r="H124" s="87" t="str">
        <f t="shared" si="136"/>
        <v>XXX300/29</v>
      </c>
      <c r="I124" s="89" t="s">
        <v>18</v>
      </c>
      <c r="J124" s="89" t="s">
        <v>18</v>
      </c>
      <c r="K124" s="65">
        <v>0.64930555555555558</v>
      </c>
      <c r="L124" s="90">
        <v>0.65277777777777779</v>
      </c>
      <c r="M124" s="87" t="s">
        <v>56</v>
      </c>
      <c r="N124" s="91">
        <v>0.71597222222222223</v>
      </c>
      <c r="O124" s="87" t="s">
        <v>55</v>
      </c>
      <c r="P124" s="87" t="str">
        <f t="shared" ref="P124" si="147">IF(M125=O124,"OK","POZOR")</f>
        <v>OK</v>
      </c>
      <c r="Q124" s="4">
        <f t="shared" ref="Q124" si="148">IF(ISNUMBER(G124),N124-L124,IF(F124="přejezd",N124-L124,0))</f>
        <v>6.3194444444444442E-2</v>
      </c>
      <c r="R124" s="4">
        <f t="shared" ref="R124" si="149">IF(ISNUMBER(G124),L124-K124,0)</f>
        <v>3.4722222222222099E-3</v>
      </c>
      <c r="S124" s="4">
        <f t="shared" ref="S124" si="150">Q124+R124</f>
        <v>6.6666666666666652E-2</v>
      </c>
      <c r="T124" s="4">
        <f t="shared" ref="T124" si="151">K124-N123</f>
        <v>1.041666666666663E-2</v>
      </c>
      <c r="U124" s="1">
        <v>58.5</v>
      </c>
      <c r="V124" s="1">
        <f>INDEX('Počty dní'!A:E,MATCH(E124,'Počty dní'!C:C,0),4)</f>
        <v>195</v>
      </c>
      <c r="W124" s="17">
        <f t="shared" si="146"/>
        <v>11407.5</v>
      </c>
      <c r="Y124" s="59"/>
      <c r="Z124" s="59"/>
      <c r="AA124" s="59"/>
    </row>
    <row r="125" spans="1:27" ht="15.75" thickBot="1" x14ac:dyDescent="0.3">
      <c r="A125" s="86">
        <v>811</v>
      </c>
      <c r="B125" s="87">
        <v>8011</v>
      </c>
      <c r="C125" s="87" t="s">
        <v>2</v>
      </c>
      <c r="D125" s="87"/>
      <c r="E125" s="87" t="str">
        <f>CONCATENATE(C125,D125)</f>
        <v>X</v>
      </c>
      <c r="F125" s="87" t="s">
        <v>112</v>
      </c>
      <c r="G125" s="88">
        <v>7</v>
      </c>
      <c r="H125" s="87" t="str">
        <f t="shared" si="136"/>
        <v>XXX305/7</v>
      </c>
      <c r="I125" s="89" t="s">
        <v>3</v>
      </c>
      <c r="J125" s="89" t="s">
        <v>18</v>
      </c>
      <c r="K125" s="65">
        <v>0.73541666666666672</v>
      </c>
      <c r="L125" s="90">
        <v>0.73611111111111116</v>
      </c>
      <c r="M125" s="87" t="s">
        <v>55</v>
      </c>
      <c r="N125" s="91">
        <v>0.75902777777777775</v>
      </c>
      <c r="O125" s="87" t="s">
        <v>59</v>
      </c>
      <c r="P125" s="87"/>
      <c r="Q125" s="4">
        <f t="shared" ref="Q125" si="152">IF(ISNUMBER(G125),N125-L125,IF(F125="přejezd",N125-L125,0))</f>
        <v>2.2916666666666585E-2</v>
      </c>
      <c r="R125" s="4">
        <f t="shared" ref="R125" si="153">IF(ISNUMBER(G125),L125-K125,0)</f>
        <v>6.9444444444444198E-4</v>
      </c>
      <c r="S125" s="4">
        <f t="shared" ref="S125" si="154">Q125+R125</f>
        <v>2.3611111111111027E-2</v>
      </c>
      <c r="T125" s="4">
        <f t="shared" ref="T125" si="155">K125-N124</f>
        <v>1.9444444444444486E-2</v>
      </c>
      <c r="U125" s="1">
        <v>19.2</v>
      </c>
      <c r="V125" s="1">
        <f>INDEX('Počty dní'!A:E,MATCH(E125,'Počty dní'!C:C,0),4)</f>
        <v>195</v>
      </c>
      <c r="W125" s="17">
        <f t="shared" si="146"/>
        <v>3744</v>
      </c>
      <c r="Y125" s="59"/>
      <c r="Z125" s="59"/>
      <c r="AA125" s="59"/>
    </row>
    <row r="126" spans="1:27" ht="15.75" thickBot="1" x14ac:dyDescent="0.3">
      <c r="A126" s="106" t="str">
        <f ca="1">CONCATENATE(INDIRECT("R[-3]C[0]",FALSE),"celkem")</f>
        <v>811celkem</v>
      </c>
      <c r="B126" s="107"/>
      <c r="C126" s="107" t="str">
        <f ca="1">INDIRECT("R[-1]C[12]",FALSE)</f>
        <v>Kámen</v>
      </c>
      <c r="D126" s="108"/>
      <c r="E126" s="107"/>
      <c r="F126" s="108"/>
      <c r="G126" s="109"/>
      <c r="H126" s="110"/>
      <c r="I126" s="111"/>
      <c r="J126" s="112" t="str">
        <f ca="1">INDIRECT("R[-3]C[0]",FALSE)</f>
        <v>V</v>
      </c>
      <c r="K126" s="113"/>
      <c r="L126" s="114"/>
      <c r="M126" s="115"/>
      <c r="N126" s="114"/>
      <c r="O126" s="116"/>
      <c r="P126" s="107"/>
      <c r="Q126" s="8">
        <f>SUM(Q116:Q125)</f>
        <v>0.3000000000000001</v>
      </c>
      <c r="R126" s="8">
        <f t="shared" ref="R126:T126" si="156">SUM(R116:R125)</f>
        <v>1.5277777777777724E-2</v>
      </c>
      <c r="S126" s="8">
        <f t="shared" si="156"/>
        <v>0.31527777777777782</v>
      </c>
      <c r="T126" s="8">
        <f t="shared" si="156"/>
        <v>0.24583333333333326</v>
      </c>
      <c r="U126" s="9">
        <f>SUM(U116:U125)</f>
        <v>261.89999999999998</v>
      </c>
      <c r="V126" s="10"/>
      <c r="W126" s="11">
        <f>SUM(W116:W125)</f>
        <v>51070.5</v>
      </c>
      <c r="Y126" s="59"/>
      <c r="Z126" s="59"/>
      <c r="AA126" s="59"/>
    </row>
    <row r="127" spans="1:27" x14ac:dyDescent="0.25">
      <c r="K127" s="75"/>
      <c r="L127" s="75"/>
      <c r="Y127" s="59"/>
      <c r="Z127" s="59"/>
      <c r="AA127" s="59"/>
    </row>
    <row r="128" spans="1:27" ht="15.75" thickBot="1" x14ac:dyDescent="0.3">
      <c r="L128" s="78"/>
      <c r="N128" s="79"/>
      <c r="Q128" s="2"/>
      <c r="R128" s="2"/>
      <c r="S128" s="2"/>
      <c r="T128" s="2"/>
      <c r="Y128" s="59"/>
      <c r="Z128" s="59"/>
      <c r="AA128" s="59"/>
    </row>
    <row r="129" spans="1:27" x14ac:dyDescent="0.25">
      <c r="A129" s="80">
        <v>812</v>
      </c>
      <c r="B129" s="81">
        <v>8012</v>
      </c>
      <c r="C129" s="81" t="s">
        <v>2</v>
      </c>
      <c r="D129" s="81"/>
      <c r="E129" s="81" t="str">
        <f t="shared" ref="E129:E134" si="157">CONCATENATE(C129,D129)</f>
        <v>X</v>
      </c>
      <c r="F129" s="81" t="s">
        <v>53</v>
      </c>
      <c r="G129" s="82">
        <v>4</v>
      </c>
      <c r="H129" s="81" t="str">
        <f t="shared" ref="H129:H135" si="158">CONCATENATE(F129,"/",G129)</f>
        <v>XXX300/4</v>
      </c>
      <c r="I129" s="83" t="s">
        <v>18</v>
      </c>
      <c r="J129" s="83" t="s">
        <v>18</v>
      </c>
      <c r="K129" s="67">
        <v>0.1986111111111111</v>
      </c>
      <c r="L129" s="84">
        <v>0.2</v>
      </c>
      <c r="M129" s="81" t="s">
        <v>55</v>
      </c>
      <c r="N129" s="85">
        <v>0.2638888888888889</v>
      </c>
      <c r="O129" s="81" t="s">
        <v>56</v>
      </c>
      <c r="P129" s="81" t="str">
        <f t="shared" ref="P129:P132" si="159">IF(M130=O129,"OK","POZOR")</f>
        <v>OK</v>
      </c>
      <c r="Q129" s="14">
        <f t="shared" ref="Q129:Q132" si="160">IF(ISNUMBER(G129),N129-L129,IF(F129="přejezd",N129-L129,0))</f>
        <v>6.3888888888888884E-2</v>
      </c>
      <c r="R129" s="14">
        <f t="shared" ref="R129:R132" si="161">IF(ISNUMBER(G129),L129-K129,0)</f>
        <v>1.3888888888889117E-3</v>
      </c>
      <c r="S129" s="14">
        <f t="shared" ref="S129:S132" si="162">Q129+R129</f>
        <v>6.5277777777777796E-2</v>
      </c>
      <c r="T129" s="14"/>
      <c r="U129" s="13">
        <v>58.5</v>
      </c>
      <c r="V129" s="13">
        <f>INDEX('Počty dní'!A:E,MATCH(E129,'Počty dní'!C:C,0),4)</f>
        <v>195</v>
      </c>
      <c r="W129" s="16">
        <f t="shared" ref="W129:W134" si="163">V129*U129</f>
        <v>11407.5</v>
      </c>
      <c r="Y129" s="59"/>
      <c r="Z129" s="59"/>
      <c r="AA129" s="59"/>
    </row>
    <row r="130" spans="1:27" x14ac:dyDescent="0.25">
      <c r="A130" s="86">
        <v>812</v>
      </c>
      <c r="B130" s="87">
        <v>8012</v>
      </c>
      <c r="C130" s="87" t="s">
        <v>2</v>
      </c>
      <c r="D130" s="87"/>
      <c r="E130" s="87" t="str">
        <f t="shared" si="157"/>
        <v>X</v>
      </c>
      <c r="F130" s="87" t="s">
        <v>53</v>
      </c>
      <c r="G130" s="88">
        <v>5</v>
      </c>
      <c r="H130" s="87" t="str">
        <f t="shared" si="158"/>
        <v>XXX300/5</v>
      </c>
      <c r="I130" s="89" t="s">
        <v>18</v>
      </c>
      <c r="J130" s="89" t="s">
        <v>18</v>
      </c>
      <c r="K130" s="65">
        <v>0.27430555555555558</v>
      </c>
      <c r="L130" s="90">
        <v>0.27777777777777779</v>
      </c>
      <c r="M130" s="87" t="s">
        <v>56</v>
      </c>
      <c r="N130" s="91">
        <v>0.31944444444444442</v>
      </c>
      <c r="O130" s="87" t="s">
        <v>57</v>
      </c>
      <c r="P130" s="87" t="str">
        <f t="shared" si="159"/>
        <v>OK</v>
      </c>
      <c r="Q130" s="4">
        <f t="shared" si="160"/>
        <v>4.166666666666663E-2</v>
      </c>
      <c r="R130" s="4">
        <f t="shared" si="161"/>
        <v>3.4722222222222099E-3</v>
      </c>
      <c r="S130" s="4">
        <f t="shared" si="162"/>
        <v>4.513888888888884E-2</v>
      </c>
      <c r="T130" s="4">
        <f t="shared" ref="T130:T132" si="164">K130-N129</f>
        <v>1.0416666666666685E-2</v>
      </c>
      <c r="U130" s="1">
        <v>36.299999999999997</v>
      </c>
      <c r="V130" s="1">
        <f>INDEX('Počty dní'!A:E,MATCH(E130,'Počty dní'!C:C,0),4)</f>
        <v>195</v>
      </c>
      <c r="W130" s="17">
        <f t="shared" si="163"/>
        <v>7078.4999999999991</v>
      </c>
      <c r="Y130" s="59"/>
      <c r="Z130" s="59"/>
      <c r="AA130" s="59"/>
    </row>
    <row r="131" spans="1:27" x14ac:dyDescent="0.25">
      <c r="A131" s="86">
        <v>812</v>
      </c>
      <c r="B131" s="87">
        <v>8012</v>
      </c>
      <c r="C131" s="87" t="s">
        <v>2</v>
      </c>
      <c r="D131" s="87"/>
      <c r="E131" s="87" t="str">
        <f t="shared" si="157"/>
        <v>X</v>
      </c>
      <c r="F131" s="87" t="s">
        <v>109</v>
      </c>
      <c r="G131" s="88"/>
      <c r="H131" s="87" t="str">
        <f t="shared" ref="H131" si="165">CONCATENATE(F131,"/",G131)</f>
        <v>přejezd/</v>
      </c>
      <c r="I131" s="89"/>
      <c r="J131" s="89" t="s">
        <v>18</v>
      </c>
      <c r="K131" s="65">
        <v>0.31944444444444442</v>
      </c>
      <c r="L131" s="90">
        <v>0.31944444444444442</v>
      </c>
      <c r="M131" s="87" t="s">
        <v>57</v>
      </c>
      <c r="N131" s="91">
        <v>0.32361111111111113</v>
      </c>
      <c r="O131" s="87" t="s">
        <v>9</v>
      </c>
      <c r="P131" s="87" t="str">
        <f t="shared" si="159"/>
        <v>OK</v>
      </c>
      <c r="Q131" s="4">
        <f t="shared" si="160"/>
        <v>4.1666666666667074E-3</v>
      </c>
      <c r="R131" s="4">
        <f t="shared" si="161"/>
        <v>0</v>
      </c>
      <c r="S131" s="4">
        <f t="shared" si="162"/>
        <v>4.1666666666667074E-3</v>
      </c>
      <c r="T131" s="4">
        <f t="shared" si="164"/>
        <v>0</v>
      </c>
      <c r="U131" s="1">
        <v>0</v>
      </c>
      <c r="V131" s="1">
        <f>INDEX('Počty dní'!A:E,MATCH(E131,'Počty dní'!C:C,0),4)</f>
        <v>195</v>
      </c>
      <c r="W131" s="17">
        <f t="shared" si="163"/>
        <v>0</v>
      </c>
      <c r="Y131" s="59"/>
      <c r="Z131" s="59"/>
      <c r="AA131" s="59"/>
    </row>
    <row r="132" spans="1:27" x14ac:dyDescent="0.25">
      <c r="A132" s="86">
        <v>812</v>
      </c>
      <c r="B132" s="87">
        <v>8012</v>
      </c>
      <c r="C132" s="87" t="s">
        <v>2</v>
      </c>
      <c r="D132" s="87"/>
      <c r="E132" s="87" t="str">
        <f t="shared" si="157"/>
        <v>X</v>
      </c>
      <c r="F132" s="87" t="s">
        <v>53</v>
      </c>
      <c r="G132" s="88">
        <v>18</v>
      </c>
      <c r="H132" s="87" t="str">
        <f>CONCATENATE(F132,"/",G132)</f>
        <v>XXX300/18</v>
      </c>
      <c r="I132" s="89" t="s">
        <v>18</v>
      </c>
      <c r="J132" s="89" t="s">
        <v>18</v>
      </c>
      <c r="K132" s="65">
        <v>0.4375</v>
      </c>
      <c r="L132" s="90">
        <v>0.44027777777777777</v>
      </c>
      <c r="M132" s="87" t="s">
        <v>9</v>
      </c>
      <c r="N132" s="91">
        <v>0.47222222222222227</v>
      </c>
      <c r="O132" s="87" t="s">
        <v>56</v>
      </c>
      <c r="P132" s="87" t="str">
        <f t="shared" si="159"/>
        <v>OK</v>
      </c>
      <c r="Q132" s="4">
        <f t="shared" si="160"/>
        <v>3.1944444444444497E-2</v>
      </c>
      <c r="R132" s="4">
        <f t="shared" si="161"/>
        <v>2.7777777777777679E-3</v>
      </c>
      <c r="S132" s="4">
        <f t="shared" si="162"/>
        <v>3.4722222222222265E-2</v>
      </c>
      <c r="T132" s="4">
        <f t="shared" si="164"/>
        <v>0.11388888888888887</v>
      </c>
      <c r="U132" s="1">
        <v>32.1</v>
      </c>
      <c r="V132" s="1">
        <f>INDEX('Počty dní'!A:E,MATCH(E132,'Počty dní'!C:C,0),4)</f>
        <v>195</v>
      </c>
      <c r="W132" s="17">
        <f t="shared" si="163"/>
        <v>6259.5</v>
      </c>
      <c r="Y132" s="59"/>
      <c r="Z132" s="59"/>
      <c r="AA132" s="59"/>
    </row>
    <row r="133" spans="1:27" x14ac:dyDescent="0.25">
      <c r="A133" s="86">
        <v>812</v>
      </c>
      <c r="B133" s="87">
        <v>8012</v>
      </c>
      <c r="C133" s="87" t="s">
        <v>2</v>
      </c>
      <c r="D133" s="87"/>
      <c r="E133" s="87" t="str">
        <f t="shared" si="157"/>
        <v>X</v>
      </c>
      <c r="F133" s="87" t="s">
        <v>53</v>
      </c>
      <c r="G133" s="88">
        <v>17</v>
      </c>
      <c r="H133" s="87" t="str">
        <f>CONCATENATE(F133,"/",G133)</f>
        <v>XXX300/17</v>
      </c>
      <c r="I133" s="89" t="s">
        <v>18</v>
      </c>
      <c r="J133" s="89" t="s">
        <v>18</v>
      </c>
      <c r="K133" s="65">
        <v>0.52430555555555558</v>
      </c>
      <c r="L133" s="90">
        <v>0.52777777777777779</v>
      </c>
      <c r="M133" s="87" t="s">
        <v>56</v>
      </c>
      <c r="N133" s="91">
        <v>0.59097222222222223</v>
      </c>
      <c r="O133" s="87" t="s">
        <v>55</v>
      </c>
      <c r="P133" s="87" t="str">
        <f t="shared" ref="P133" si="166">IF(M134=O133,"OK","POZOR")</f>
        <v>OK</v>
      </c>
      <c r="Q133" s="4">
        <f t="shared" ref="Q133" si="167">IF(ISNUMBER(G133),N133-L133,IF(F133="přejezd",N133-L133,0))</f>
        <v>6.3194444444444442E-2</v>
      </c>
      <c r="R133" s="4">
        <f t="shared" ref="R133" si="168">IF(ISNUMBER(G133),L133-K133,0)</f>
        <v>3.4722222222222099E-3</v>
      </c>
      <c r="S133" s="4">
        <f t="shared" ref="S133" si="169">Q133+R133</f>
        <v>6.6666666666666652E-2</v>
      </c>
      <c r="T133" s="4">
        <f t="shared" ref="T133" si="170">K133-N132</f>
        <v>5.2083333333333315E-2</v>
      </c>
      <c r="U133" s="1">
        <v>58.5</v>
      </c>
      <c r="V133" s="1">
        <f>INDEX('Počty dní'!A:E,MATCH(E133,'Počty dní'!C:C,0),4)</f>
        <v>195</v>
      </c>
      <c r="W133" s="17">
        <f t="shared" si="163"/>
        <v>11407.5</v>
      </c>
      <c r="Y133" s="59"/>
      <c r="Z133" s="59"/>
      <c r="AA133" s="59"/>
    </row>
    <row r="134" spans="1:27" x14ac:dyDescent="0.25">
      <c r="A134" s="86">
        <v>812</v>
      </c>
      <c r="B134" s="87">
        <v>8012</v>
      </c>
      <c r="C134" s="87" t="s">
        <v>2</v>
      </c>
      <c r="D134" s="87"/>
      <c r="E134" s="87" t="str">
        <f t="shared" si="157"/>
        <v>X</v>
      </c>
      <c r="F134" s="87" t="s">
        <v>53</v>
      </c>
      <c r="G134" s="88">
        <v>30</v>
      </c>
      <c r="H134" s="87" t="str">
        <f>CONCATENATE(F134,"/",G134)</f>
        <v>XXX300/30</v>
      </c>
      <c r="I134" s="89" t="s">
        <v>18</v>
      </c>
      <c r="J134" s="89" t="s">
        <v>18</v>
      </c>
      <c r="K134" s="65">
        <v>0.61597222222222225</v>
      </c>
      <c r="L134" s="90">
        <v>0.6166666666666667</v>
      </c>
      <c r="M134" s="87" t="s">
        <v>55</v>
      </c>
      <c r="N134" s="91">
        <v>0.68055555555555547</v>
      </c>
      <c r="O134" s="87" t="s">
        <v>56</v>
      </c>
      <c r="P134" s="87" t="str">
        <f t="shared" ref="P134" si="171">IF(M135=O134,"OK","POZOR")</f>
        <v>OK</v>
      </c>
      <c r="Q134" s="4">
        <f t="shared" ref="Q134:Q135" si="172">IF(ISNUMBER(G134),N134-L134,IF(F134="přejezd",N134-L134,0))</f>
        <v>6.3888888888888773E-2</v>
      </c>
      <c r="R134" s="4">
        <f t="shared" ref="R134:R135" si="173">IF(ISNUMBER(G134),L134-K134,0)</f>
        <v>6.9444444444444198E-4</v>
      </c>
      <c r="S134" s="4">
        <f t="shared" ref="S134:S135" si="174">Q134+R134</f>
        <v>6.4583333333333215E-2</v>
      </c>
      <c r="T134" s="4">
        <f t="shared" ref="T134:T135" si="175">K134-N133</f>
        <v>2.5000000000000022E-2</v>
      </c>
      <c r="U134" s="1">
        <v>58.5</v>
      </c>
      <c r="V134" s="1">
        <f>INDEX('Počty dní'!A:E,MATCH(E134,'Počty dní'!C:C,0),4)</f>
        <v>195</v>
      </c>
      <c r="W134" s="17">
        <f t="shared" si="163"/>
        <v>11407.5</v>
      </c>
      <c r="Y134" s="59"/>
      <c r="Z134" s="59"/>
      <c r="AA134" s="59"/>
    </row>
    <row r="135" spans="1:27" ht="15.75" thickBot="1" x14ac:dyDescent="0.3">
      <c r="A135" s="86">
        <v>812</v>
      </c>
      <c r="B135" s="87">
        <v>8012</v>
      </c>
      <c r="C135" s="87" t="s">
        <v>2</v>
      </c>
      <c r="D135" s="87"/>
      <c r="E135" s="87" t="str">
        <f t="shared" ref="E135" si="176">CONCATENATE(C135,D135)</f>
        <v>X</v>
      </c>
      <c r="F135" s="87" t="s">
        <v>53</v>
      </c>
      <c r="G135" s="88">
        <v>31</v>
      </c>
      <c r="H135" s="87" t="str">
        <f t="shared" si="158"/>
        <v>XXX300/31</v>
      </c>
      <c r="I135" s="89" t="s">
        <v>18</v>
      </c>
      <c r="J135" s="89" t="s">
        <v>18</v>
      </c>
      <c r="K135" s="65">
        <v>0.69097222222222221</v>
      </c>
      <c r="L135" s="90">
        <v>0.69444444444444453</v>
      </c>
      <c r="M135" s="87" t="s">
        <v>56</v>
      </c>
      <c r="N135" s="91">
        <v>0.75763888888888886</v>
      </c>
      <c r="O135" s="87" t="s">
        <v>55</v>
      </c>
      <c r="P135" s="87"/>
      <c r="Q135" s="4">
        <f t="shared" si="172"/>
        <v>6.3194444444444331E-2</v>
      </c>
      <c r="R135" s="4">
        <f t="shared" si="173"/>
        <v>3.4722222222223209E-3</v>
      </c>
      <c r="S135" s="4">
        <f t="shared" si="174"/>
        <v>6.6666666666666652E-2</v>
      </c>
      <c r="T135" s="4">
        <f t="shared" si="175"/>
        <v>1.0416666666666741E-2</v>
      </c>
      <c r="U135" s="1">
        <v>58.5</v>
      </c>
      <c r="V135" s="1">
        <f>INDEX('Počty dní'!A:E,MATCH(E135,'Počty dní'!C:C,0),4)</f>
        <v>195</v>
      </c>
      <c r="W135" s="17">
        <f t="shared" ref="W135" si="177">V135*U135</f>
        <v>11407.5</v>
      </c>
      <c r="Y135" s="59"/>
      <c r="Z135" s="59"/>
      <c r="AA135" s="59"/>
    </row>
    <row r="136" spans="1:27" ht="15.75" thickBot="1" x14ac:dyDescent="0.3">
      <c r="A136" s="106" t="str">
        <f ca="1">CONCATENATE(INDIRECT("R[-3]C[0]",FALSE),"celkem")</f>
        <v>812celkem</v>
      </c>
      <c r="B136" s="107"/>
      <c r="C136" s="107" t="str">
        <f ca="1">INDIRECT("R[-1]C[12]",FALSE)</f>
        <v>Pacov,,aut.nádr.</v>
      </c>
      <c r="D136" s="108"/>
      <c r="E136" s="107"/>
      <c r="F136" s="108"/>
      <c r="G136" s="109"/>
      <c r="H136" s="110"/>
      <c r="I136" s="111"/>
      <c r="J136" s="112" t="str">
        <f ca="1">INDIRECT("R[-3]C[0]",FALSE)</f>
        <v>V</v>
      </c>
      <c r="K136" s="113"/>
      <c r="L136" s="114"/>
      <c r="M136" s="115"/>
      <c r="N136" s="114"/>
      <c r="O136" s="116"/>
      <c r="P136" s="107"/>
      <c r="Q136" s="8">
        <f>SUM(Q129:Q135)</f>
        <v>0.33194444444444426</v>
      </c>
      <c r="R136" s="8">
        <f t="shared" ref="R136:T136" si="178">SUM(R129:R135)</f>
        <v>1.5277777777777862E-2</v>
      </c>
      <c r="S136" s="8">
        <f t="shared" si="178"/>
        <v>0.3472222222222221</v>
      </c>
      <c r="T136" s="8">
        <f t="shared" si="178"/>
        <v>0.21180555555555564</v>
      </c>
      <c r="U136" s="9">
        <f>SUM(U129:U135)</f>
        <v>302.39999999999998</v>
      </c>
      <c r="V136" s="10"/>
      <c r="W136" s="11">
        <f>SUM(W129:W135)</f>
        <v>58968</v>
      </c>
      <c r="Y136" s="59"/>
      <c r="Z136" s="59"/>
      <c r="AA136" s="59"/>
    </row>
    <row r="137" spans="1:27" x14ac:dyDescent="0.25">
      <c r="L137" s="78"/>
      <c r="N137" s="79"/>
      <c r="Q137" s="2"/>
      <c r="R137" s="2"/>
      <c r="S137" s="2"/>
      <c r="T137" s="2"/>
      <c r="Y137" s="59"/>
      <c r="Z137" s="59"/>
      <c r="AA137" s="59"/>
    </row>
    <row r="138" spans="1:27" ht="15.75" thickBot="1" x14ac:dyDescent="0.3">
      <c r="L138" s="78"/>
      <c r="N138" s="79"/>
      <c r="Q138" s="2"/>
      <c r="R138" s="2"/>
      <c r="S138" s="2"/>
      <c r="T138" s="2"/>
      <c r="Y138" s="59"/>
      <c r="Z138" s="59"/>
      <c r="AA138" s="59"/>
    </row>
    <row r="139" spans="1:27" x14ac:dyDescent="0.25">
      <c r="A139" s="98">
        <v>813</v>
      </c>
      <c r="B139" s="81">
        <v>8013</v>
      </c>
      <c r="C139" s="81" t="s">
        <v>2</v>
      </c>
      <c r="D139" s="81"/>
      <c r="E139" s="81" t="str">
        <f>CONCATENATE(C139,D139)</f>
        <v>X</v>
      </c>
      <c r="F139" s="81" t="s">
        <v>109</v>
      </c>
      <c r="G139" s="82"/>
      <c r="H139" s="81" t="str">
        <f t="shared" ref="H139" si="179">CONCATENATE(F139,"/",G139)</f>
        <v>přejezd/</v>
      </c>
      <c r="I139" s="83"/>
      <c r="J139" s="83" t="s">
        <v>18</v>
      </c>
      <c r="K139" s="67">
        <v>0.17708333333333334</v>
      </c>
      <c r="L139" s="84">
        <v>0.17708333333333334</v>
      </c>
      <c r="M139" s="81" t="s">
        <v>55</v>
      </c>
      <c r="N139" s="85">
        <v>0.18541666666666667</v>
      </c>
      <c r="O139" s="81" t="s">
        <v>82</v>
      </c>
      <c r="P139" s="81" t="str">
        <f t="shared" ref="P139:P143" si="180">IF(M140=O139,"OK","POZOR")</f>
        <v>OK</v>
      </c>
      <c r="Q139" s="14">
        <f t="shared" ref="Q139:Q143" si="181">IF(ISNUMBER(G139),N139-L139,IF(F139="přejezd",N139-L139,0))</f>
        <v>8.3333333333333315E-3</v>
      </c>
      <c r="R139" s="14">
        <f t="shared" ref="R139:R143" si="182">IF(ISNUMBER(G139),L139-K139,0)</f>
        <v>0</v>
      </c>
      <c r="S139" s="14">
        <f t="shared" ref="S139:S143" si="183">Q139+R139</f>
        <v>8.3333333333333315E-3</v>
      </c>
      <c r="T139" s="14"/>
      <c r="U139" s="13">
        <v>0</v>
      </c>
      <c r="V139" s="13">
        <f>INDEX('Počty dní'!A:E,MATCH(E139,'Počty dní'!C:C,0),4)</f>
        <v>195</v>
      </c>
      <c r="W139" s="16">
        <f>V139*U139</f>
        <v>0</v>
      </c>
      <c r="Y139" s="59"/>
      <c r="Z139" s="59"/>
      <c r="AA139" s="59"/>
    </row>
    <row r="140" spans="1:27" x14ac:dyDescent="0.25">
      <c r="A140" s="99">
        <v>813</v>
      </c>
      <c r="B140" s="87">
        <v>8013</v>
      </c>
      <c r="C140" s="87" t="s">
        <v>2</v>
      </c>
      <c r="D140" s="87"/>
      <c r="E140" s="87" t="str">
        <f>CONCATENATE(C140,D140)</f>
        <v>X</v>
      </c>
      <c r="F140" s="87" t="s">
        <v>114</v>
      </c>
      <c r="G140" s="88">
        <v>26</v>
      </c>
      <c r="H140" s="87" t="str">
        <f>CONCATENATE(F140,"/",G140)</f>
        <v>XXX335/26</v>
      </c>
      <c r="I140" s="89" t="s">
        <v>3</v>
      </c>
      <c r="J140" s="89" t="s">
        <v>18</v>
      </c>
      <c r="K140" s="65">
        <v>0.18541666666666667</v>
      </c>
      <c r="L140" s="90">
        <v>0.18611111111111112</v>
      </c>
      <c r="M140" s="87" t="s">
        <v>82</v>
      </c>
      <c r="N140" s="91">
        <v>0.19583333333333333</v>
      </c>
      <c r="O140" s="87" t="s">
        <v>55</v>
      </c>
      <c r="P140" s="87" t="str">
        <f t="shared" si="180"/>
        <v>OK</v>
      </c>
      <c r="Q140" s="4">
        <f t="shared" si="181"/>
        <v>9.7222222222222154E-3</v>
      </c>
      <c r="R140" s="4">
        <f t="shared" si="182"/>
        <v>6.9444444444444198E-4</v>
      </c>
      <c r="S140" s="4">
        <f t="shared" si="183"/>
        <v>1.0416666666666657E-2</v>
      </c>
      <c r="T140" s="4">
        <f t="shared" ref="T140:T143" si="184">K140-N139</f>
        <v>0</v>
      </c>
      <c r="U140" s="1">
        <v>23.3</v>
      </c>
      <c r="V140" s="1">
        <f>INDEX('Počty dní'!A:E,MATCH(E140,'Počty dní'!C:C,0),4)</f>
        <v>195</v>
      </c>
      <c r="W140" s="17">
        <f>V140*U140</f>
        <v>4543.5</v>
      </c>
      <c r="Y140" s="59"/>
      <c r="Z140" s="59"/>
      <c r="AA140" s="59"/>
    </row>
    <row r="141" spans="1:27" x14ac:dyDescent="0.25">
      <c r="A141" s="99">
        <v>813</v>
      </c>
      <c r="B141" s="87">
        <v>8013</v>
      </c>
      <c r="C141" s="87" t="s">
        <v>2</v>
      </c>
      <c r="D141" s="87"/>
      <c r="E141" s="87" t="str">
        <f>CONCATENATE(C141,D141)</f>
        <v>X</v>
      </c>
      <c r="F141" s="87" t="s">
        <v>53</v>
      </c>
      <c r="G141" s="88">
        <v>8</v>
      </c>
      <c r="H141" s="87" t="str">
        <f>CONCATENATE(F141,"/",G141)</f>
        <v>XXX300/8</v>
      </c>
      <c r="I141" s="89" t="s">
        <v>18</v>
      </c>
      <c r="J141" s="89" t="s">
        <v>18</v>
      </c>
      <c r="K141" s="65">
        <v>0.24027777777777778</v>
      </c>
      <c r="L141" s="90">
        <v>0.24166666666666667</v>
      </c>
      <c r="M141" s="87" t="s">
        <v>55</v>
      </c>
      <c r="N141" s="91">
        <v>0.30555555555555552</v>
      </c>
      <c r="O141" s="87" t="s">
        <v>56</v>
      </c>
      <c r="P141" s="87" t="str">
        <f t="shared" si="180"/>
        <v>OK</v>
      </c>
      <c r="Q141" s="4">
        <f t="shared" si="181"/>
        <v>6.3888888888888856E-2</v>
      </c>
      <c r="R141" s="4">
        <f t="shared" si="182"/>
        <v>1.388888888888884E-3</v>
      </c>
      <c r="S141" s="4">
        <f t="shared" si="183"/>
        <v>6.527777777777774E-2</v>
      </c>
      <c r="T141" s="4">
        <f t="shared" si="184"/>
        <v>4.4444444444444453E-2</v>
      </c>
      <c r="U141" s="1">
        <v>58.5</v>
      </c>
      <c r="V141" s="1">
        <f>INDEX('Počty dní'!A:E,MATCH(E141,'Počty dní'!C:C,0),4)</f>
        <v>195</v>
      </c>
      <c r="W141" s="17">
        <f>V141*U141</f>
        <v>11407.5</v>
      </c>
      <c r="Y141" s="59"/>
      <c r="Z141" s="59"/>
      <c r="AA141" s="59"/>
    </row>
    <row r="142" spans="1:27" x14ac:dyDescent="0.25">
      <c r="A142" s="99">
        <v>813</v>
      </c>
      <c r="B142" s="87">
        <v>8013</v>
      </c>
      <c r="C142" s="87" t="s">
        <v>2</v>
      </c>
      <c r="D142" s="87"/>
      <c r="E142" s="87" t="str">
        <f t="shared" ref="E142:E146" si="185">CONCATENATE(C142,D142)</f>
        <v>X</v>
      </c>
      <c r="F142" s="87" t="s">
        <v>53</v>
      </c>
      <c r="G142" s="88">
        <v>15</v>
      </c>
      <c r="H142" s="87" t="str">
        <f t="shared" ref="H142:H146" si="186">CONCATENATE(F142,"/",G142)</f>
        <v>XXX300/15</v>
      </c>
      <c r="I142" s="89" t="s">
        <v>3</v>
      </c>
      <c r="J142" s="89" t="s">
        <v>18</v>
      </c>
      <c r="K142" s="65">
        <v>0.4826388888888889</v>
      </c>
      <c r="L142" s="90">
        <v>0.4861111111111111</v>
      </c>
      <c r="M142" s="87" t="s">
        <v>56</v>
      </c>
      <c r="N142" s="91">
        <v>0.5493055555555556</v>
      </c>
      <c r="O142" s="87" t="s">
        <v>55</v>
      </c>
      <c r="P142" s="87" t="str">
        <f t="shared" si="180"/>
        <v>OK</v>
      </c>
      <c r="Q142" s="4">
        <f t="shared" si="181"/>
        <v>6.3194444444444497E-2</v>
      </c>
      <c r="R142" s="4">
        <f t="shared" si="182"/>
        <v>3.4722222222222099E-3</v>
      </c>
      <c r="S142" s="4">
        <f t="shared" si="183"/>
        <v>6.6666666666666707E-2</v>
      </c>
      <c r="T142" s="4">
        <f t="shared" si="184"/>
        <v>0.17708333333333337</v>
      </c>
      <c r="U142" s="1">
        <v>58.5</v>
      </c>
      <c r="V142" s="1">
        <f>INDEX('Počty dní'!A:E,MATCH(E142,'Počty dní'!C:C,0),4)</f>
        <v>195</v>
      </c>
      <c r="W142" s="17">
        <f t="shared" ref="W142:W146" si="187">V142*U142</f>
        <v>11407.5</v>
      </c>
      <c r="Y142" s="59"/>
      <c r="Z142" s="59"/>
      <c r="AA142" s="59"/>
    </row>
    <row r="143" spans="1:27" x14ac:dyDescent="0.25">
      <c r="A143" s="99">
        <v>813</v>
      </c>
      <c r="B143" s="87">
        <v>8013</v>
      </c>
      <c r="C143" s="87" t="s">
        <v>2</v>
      </c>
      <c r="D143" s="87"/>
      <c r="E143" s="87" t="str">
        <f t="shared" si="185"/>
        <v>X</v>
      </c>
      <c r="F143" s="87" t="s">
        <v>112</v>
      </c>
      <c r="G143" s="88">
        <v>3</v>
      </c>
      <c r="H143" s="87" t="str">
        <f t="shared" si="186"/>
        <v>XXX305/3</v>
      </c>
      <c r="I143" s="89" t="s">
        <v>3</v>
      </c>
      <c r="J143" s="89" t="s">
        <v>18</v>
      </c>
      <c r="K143" s="65">
        <v>0.56805555555555554</v>
      </c>
      <c r="L143" s="90">
        <v>0.56944444444444442</v>
      </c>
      <c r="M143" s="87" t="s">
        <v>55</v>
      </c>
      <c r="N143" s="91">
        <v>0.59236111111111112</v>
      </c>
      <c r="O143" s="87" t="s">
        <v>59</v>
      </c>
      <c r="P143" s="87" t="str">
        <f t="shared" si="180"/>
        <v>OK</v>
      </c>
      <c r="Q143" s="4">
        <f t="shared" si="181"/>
        <v>2.2916666666666696E-2</v>
      </c>
      <c r="R143" s="4">
        <f t="shared" si="182"/>
        <v>1.388888888888884E-3</v>
      </c>
      <c r="S143" s="4">
        <f t="shared" si="183"/>
        <v>2.430555555555558E-2</v>
      </c>
      <c r="T143" s="4">
        <f t="shared" si="184"/>
        <v>1.8749999999999933E-2</v>
      </c>
      <c r="U143" s="1">
        <v>19.2</v>
      </c>
      <c r="V143" s="1">
        <f>INDEX('Počty dní'!A:E,MATCH(E143,'Počty dní'!C:C,0),4)</f>
        <v>195</v>
      </c>
      <c r="W143" s="17">
        <f t="shared" si="187"/>
        <v>3744</v>
      </c>
      <c r="Y143" s="59"/>
      <c r="Z143" s="59"/>
      <c r="AA143" s="59"/>
    </row>
    <row r="144" spans="1:27" x14ac:dyDescent="0.25">
      <c r="A144" s="99">
        <v>813</v>
      </c>
      <c r="B144" s="87">
        <v>8013</v>
      </c>
      <c r="C144" s="87" t="s">
        <v>2</v>
      </c>
      <c r="D144" s="87"/>
      <c r="E144" s="87" t="str">
        <f t="shared" si="185"/>
        <v>X</v>
      </c>
      <c r="F144" s="87" t="s">
        <v>112</v>
      </c>
      <c r="G144" s="88">
        <v>6</v>
      </c>
      <c r="H144" s="87" t="str">
        <f t="shared" si="186"/>
        <v>XXX305/6</v>
      </c>
      <c r="I144" s="89" t="s">
        <v>3</v>
      </c>
      <c r="J144" s="89" t="s">
        <v>18</v>
      </c>
      <c r="K144" s="65">
        <v>0.61458333333333337</v>
      </c>
      <c r="L144" s="90">
        <v>0.61527777777777781</v>
      </c>
      <c r="M144" s="87" t="s">
        <v>59</v>
      </c>
      <c r="N144" s="91">
        <v>0.63541666666666663</v>
      </c>
      <c r="O144" s="87" t="s">
        <v>55</v>
      </c>
      <c r="P144" s="87" t="str">
        <f t="shared" ref="P144" si="188">IF(M145=O144,"OK","POZOR")</f>
        <v>OK</v>
      </c>
      <c r="Q144" s="4">
        <f t="shared" ref="Q144" si="189">IF(ISNUMBER(G144),N144-L144,IF(F144="přejezd",N144-L144,0))</f>
        <v>2.0138888888888817E-2</v>
      </c>
      <c r="R144" s="4">
        <f t="shared" ref="R144" si="190">IF(ISNUMBER(G144),L144-K144,0)</f>
        <v>6.9444444444444198E-4</v>
      </c>
      <c r="S144" s="4">
        <f t="shared" ref="S144" si="191">Q144+R144</f>
        <v>2.0833333333333259E-2</v>
      </c>
      <c r="T144" s="4">
        <f t="shared" ref="T144" si="192">K144-N143</f>
        <v>2.2222222222222254E-2</v>
      </c>
      <c r="U144" s="1">
        <v>17.600000000000001</v>
      </c>
      <c r="V144" s="1">
        <f>INDEX('Počty dní'!A:E,MATCH(E144,'Počty dní'!C:C,0),4)</f>
        <v>195</v>
      </c>
      <c r="W144" s="17">
        <f t="shared" si="187"/>
        <v>3432.0000000000005</v>
      </c>
      <c r="Y144" s="59"/>
      <c r="Z144" s="59"/>
      <c r="AA144" s="59"/>
    </row>
    <row r="145" spans="1:27" x14ac:dyDescent="0.25">
      <c r="A145" s="99">
        <v>813</v>
      </c>
      <c r="B145" s="87">
        <v>8013</v>
      </c>
      <c r="C145" s="87" t="s">
        <v>2</v>
      </c>
      <c r="D145" s="87"/>
      <c r="E145" s="87" t="str">
        <f t="shared" si="185"/>
        <v>X</v>
      </c>
      <c r="F145" s="87" t="s">
        <v>53</v>
      </c>
      <c r="G145" s="88">
        <v>32</v>
      </c>
      <c r="H145" s="87" t="str">
        <f t="shared" si="186"/>
        <v>XXX300/32</v>
      </c>
      <c r="I145" s="89" t="s">
        <v>3</v>
      </c>
      <c r="J145" s="89" t="s">
        <v>18</v>
      </c>
      <c r="K145" s="65">
        <v>0.65416666666666667</v>
      </c>
      <c r="L145" s="90">
        <v>0.65555555555555556</v>
      </c>
      <c r="M145" s="87" t="s">
        <v>55</v>
      </c>
      <c r="N145" s="91">
        <v>0.72222222222222221</v>
      </c>
      <c r="O145" s="87" t="s">
        <v>56</v>
      </c>
      <c r="P145" s="87" t="str">
        <f t="shared" ref="P145" si="193">IF(M146=O145,"OK","POZOR")</f>
        <v>OK</v>
      </c>
      <c r="Q145" s="4">
        <f t="shared" ref="Q145:Q146" si="194">IF(ISNUMBER(G145),N145-L145,IF(F145="přejezd",N145-L145,0))</f>
        <v>6.6666666666666652E-2</v>
      </c>
      <c r="R145" s="4">
        <f t="shared" ref="R145:R146" si="195">IF(ISNUMBER(G145),L145-K145,0)</f>
        <v>1.388888888888884E-3</v>
      </c>
      <c r="S145" s="4">
        <f t="shared" ref="S145:S146" si="196">Q145+R145</f>
        <v>6.8055555555555536E-2</v>
      </c>
      <c r="T145" s="4">
        <f t="shared" ref="T145:T146" si="197">K145-N144</f>
        <v>1.8750000000000044E-2</v>
      </c>
      <c r="U145" s="1">
        <v>60.8</v>
      </c>
      <c r="V145" s="1">
        <f>INDEX('Počty dní'!A:E,MATCH(E145,'Počty dní'!C:C,0),4)</f>
        <v>195</v>
      </c>
      <c r="W145" s="17">
        <f t="shared" si="187"/>
        <v>11856</v>
      </c>
      <c r="Y145" s="59"/>
      <c r="Z145" s="59"/>
      <c r="AA145" s="59"/>
    </row>
    <row r="146" spans="1:27" ht="15.75" thickBot="1" x14ac:dyDescent="0.3">
      <c r="A146" s="99">
        <v>813</v>
      </c>
      <c r="B146" s="87">
        <v>8013</v>
      </c>
      <c r="C146" s="87" t="s">
        <v>2</v>
      </c>
      <c r="D146" s="87"/>
      <c r="E146" s="87" t="str">
        <f t="shared" si="185"/>
        <v>X</v>
      </c>
      <c r="F146" s="87" t="s">
        <v>53</v>
      </c>
      <c r="G146" s="88">
        <v>33</v>
      </c>
      <c r="H146" s="87" t="str">
        <f t="shared" si="186"/>
        <v>XXX300/33</v>
      </c>
      <c r="I146" s="89" t="s">
        <v>18</v>
      </c>
      <c r="J146" s="89" t="s">
        <v>18</v>
      </c>
      <c r="K146" s="65">
        <v>0.73263888888888884</v>
      </c>
      <c r="L146" s="90">
        <v>0.73611111111111116</v>
      </c>
      <c r="M146" s="87" t="s">
        <v>56</v>
      </c>
      <c r="N146" s="91">
        <v>0.7993055555555556</v>
      </c>
      <c r="O146" s="87" t="s">
        <v>55</v>
      </c>
      <c r="P146" s="87"/>
      <c r="Q146" s="4">
        <f t="shared" si="194"/>
        <v>6.3194444444444442E-2</v>
      </c>
      <c r="R146" s="4">
        <f t="shared" si="195"/>
        <v>3.4722222222223209E-3</v>
      </c>
      <c r="S146" s="4">
        <f t="shared" si="196"/>
        <v>6.6666666666666763E-2</v>
      </c>
      <c r="T146" s="4">
        <f t="shared" si="197"/>
        <v>1.041666666666663E-2</v>
      </c>
      <c r="U146" s="1">
        <v>58.5</v>
      </c>
      <c r="V146" s="1">
        <f>INDEX('Počty dní'!A:E,MATCH(E146,'Počty dní'!C:C,0),4)</f>
        <v>195</v>
      </c>
      <c r="W146" s="17">
        <f t="shared" si="187"/>
        <v>11407.5</v>
      </c>
      <c r="Y146" s="59"/>
      <c r="Z146" s="59"/>
      <c r="AA146" s="59"/>
    </row>
    <row r="147" spans="1:27" ht="15.75" thickBot="1" x14ac:dyDescent="0.3">
      <c r="A147" s="106" t="str">
        <f ca="1">CONCATENATE(INDIRECT("R[-3]C[0]",FALSE),"celkem")</f>
        <v>813celkem</v>
      </c>
      <c r="B147" s="107"/>
      <c r="C147" s="107" t="str">
        <f ca="1">INDIRECT("R[-1]C[12]",FALSE)</f>
        <v>Pacov,,aut.nádr.</v>
      </c>
      <c r="D147" s="108"/>
      <c r="E147" s="107"/>
      <c r="F147" s="108"/>
      <c r="G147" s="109"/>
      <c r="H147" s="110"/>
      <c r="I147" s="111"/>
      <c r="J147" s="112" t="str">
        <f ca="1">INDIRECT("R[-3]C[0]",FALSE)</f>
        <v>V</v>
      </c>
      <c r="K147" s="113"/>
      <c r="L147" s="114"/>
      <c r="M147" s="115"/>
      <c r="N147" s="114"/>
      <c r="O147" s="116"/>
      <c r="P147" s="107"/>
      <c r="Q147" s="8">
        <f>SUM(Q139:Q146)</f>
        <v>0.31805555555555554</v>
      </c>
      <c r="R147" s="8">
        <f t="shared" ref="R147:T147" si="198">SUM(R139:R146)</f>
        <v>1.2500000000000067E-2</v>
      </c>
      <c r="S147" s="8">
        <f t="shared" si="198"/>
        <v>0.3305555555555556</v>
      </c>
      <c r="T147" s="8">
        <f t="shared" si="198"/>
        <v>0.29166666666666669</v>
      </c>
      <c r="U147" s="9">
        <f>SUM(U139:U146)</f>
        <v>296.39999999999998</v>
      </c>
      <c r="V147" s="10"/>
      <c r="W147" s="11">
        <f>SUM(W139:W146)</f>
        <v>57798</v>
      </c>
      <c r="Y147" s="59"/>
      <c r="Z147" s="59"/>
      <c r="AA147" s="59"/>
    </row>
    <row r="148" spans="1:27" x14ac:dyDescent="0.25">
      <c r="L148" s="78"/>
      <c r="N148" s="79"/>
      <c r="Q148" s="2"/>
      <c r="R148" s="2"/>
      <c r="S148" s="2"/>
      <c r="T148" s="2"/>
      <c r="Y148" s="59"/>
      <c r="Z148" s="59"/>
      <c r="AA148" s="59"/>
    </row>
    <row r="149" spans="1:27" ht="15.75" thickBot="1" x14ac:dyDescent="0.3">
      <c r="K149" s="75"/>
      <c r="L149" s="75"/>
      <c r="Y149" s="59"/>
      <c r="Z149" s="59"/>
      <c r="AA149" s="59"/>
    </row>
    <row r="150" spans="1:27" x14ac:dyDescent="0.25">
      <c r="A150" s="80">
        <v>814</v>
      </c>
      <c r="B150" s="81">
        <v>8014</v>
      </c>
      <c r="C150" s="81" t="s">
        <v>2</v>
      </c>
      <c r="D150" s="81"/>
      <c r="E150" s="81" t="str">
        <f t="shared" ref="E150:E155" si="199">CONCATENATE(C150,D150)</f>
        <v>X</v>
      </c>
      <c r="F150" s="81" t="s">
        <v>114</v>
      </c>
      <c r="G150" s="82">
        <v>1</v>
      </c>
      <c r="H150" s="81" t="str">
        <f>CONCATENATE(F150,"/",G150)</f>
        <v>XXX335/1</v>
      </c>
      <c r="I150" s="83" t="s">
        <v>3</v>
      </c>
      <c r="J150" s="83" t="s">
        <v>18</v>
      </c>
      <c r="K150" s="67">
        <v>0.17152777777777778</v>
      </c>
      <c r="L150" s="84">
        <v>0.17222222222222222</v>
      </c>
      <c r="M150" s="81" t="s">
        <v>55</v>
      </c>
      <c r="N150" s="85">
        <v>0.23402777777777778</v>
      </c>
      <c r="O150" s="85" t="s">
        <v>49</v>
      </c>
      <c r="P150" s="81" t="str">
        <f t="shared" ref="P150:P154" si="200">IF(M151=O150,"OK","POZOR")</f>
        <v>OK</v>
      </c>
      <c r="Q150" s="14">
        <f t="shared" ref="Q150:Q155" si="201">IF(ISNUMBER(G150),N150-L150,IF(F150="přejezd",N150-L150,0))</f>
        <v>6.1805555555555558E-2</v>
      </c>
      <c r="R150" s="14">
        <f t="shared" ref="R150:R155" si="202">IF(ISNUMBER(G150),L150-K150,0)</f>
        <v>6.9444444444444198E-4</v>
      </c>
      <c r="S150" s="14">
        <f t="shared" ref="S150:S155" si="203">Q150+R150</f>
        <v>6.25E-2</v>
      </c>
      <c r="T150" s="14"/>
      <c r="U150" s="13">
        <v>52.8</v>
      </c>
      <c r="V150" s="13">
        <f>INDEX('Počty dní'!A:E,MATCH(E150,'Počty dní'!C:C,0),4)</f>
        <v>195</v>
      </c>
      <c r="W150" s="16">
        <f t="shared" ref="W150:W155" si="204">V150*U150</f>
        <v>10296</v>
      </c>
      <c r="Y150" s="59"/>
      <c r="Z150" s="59"/>
      <c r="AA150" s="59"/>
    </row>
    <row r="151" spans="1:27" x14ac:dyDescent="0.25">
      <c r="A151" s="86">
        <v>814</v>
      </c>
      <c r="B151" s="87">
        <v>8014</v>
      </c>
      <c r="C151" s="87" t="s">
        <v>2</v>
      </c>
      <c r="D151" s="87"/>
      <c r="E151" s="87" t="str">
        <f t="shared" si="199"/>
        <v>X</v>
      </c>
      <c r="F151" s="87" t="s">
        <v>114</v>
      </c>
      <c r="G151" s="88">
        <v>6</v>
      </c>
      <c r="H151" s="87" t="str">
        <f>CONCATENATE(F151,"/",G151)</f>
        <v>XXX335/6</v>
      </c>
      <c r="I151" s="89" t="s">
        <v>18</v>
      </c>
      <c r="J151" s="89" t="s">
        <v>18</v>
      </c>
      <c r="K151" s="65">
        <v>0.25555555555555554</v>
      </c>
      <c r="L151" s="90">
        <v>0.25833333333333336</v>
      </c>
      <c r="M151" s="91" t="s">
        <v>49</v>
      </c>
      <c r="N151" s="91">
        <v>0.32083333333333336</v>
      </c>
      <c r="O151" s="87" t="s">
        <v>55</v>
      </c>
      <c r="P151" s="87" t="str">
        <f t="shared" si="200"/>
        <v>OK</v>
      </c>
      <c r="Q151" s="4">
        <f t="shared" si="201"/>
        <v>6.25E-2</v>
      </c>
      <c r="R151" s="4">
        <f t="shared" si="202"/>
        <v>2.7777777777778234E-3</v>
      </c>
      <c r="S151" s="4">
        <f t="shared" si="203"/>
        <v>6.5277777777777823E-2</v>
      </c>
      <c r="T151" s="4">
        <f t="shared" ref="T151:T155" si="205">K151-N150</f>
        <v>2.1527777777777757E-2</v>
      </c>
      <c r="U151" s="1">
        <v>52.8</v>
      </c>
      <c r="V151" s="1">
        <f>INDEX('Počty dní'!A:E,MATCH(E151,'Počty dní'!C:C,0),4)</f>
        <v>195</v>
      </c>
      <c r="W151" s="17">
        <f t="shared" si="204"/>
        <v>10296</v>
      </c>
      <c r="Y151" s="59"/>
      <c r="Z151" s="59"/>
      <c r="AA151" s="59"/>
    </row>
    <row r="152" spans="1:27" x14ac:dyDescent="0.25">
      <c r="A152" s="86">
        <v>814</v>
      </c>
      <c r="B152" s="87">
        <v>8014</v>
      </c>
      <c r="C152" s="87" t="s">
        <v>2</v>
      </c>
      <c r="D152" s="87"/>
      <c r="E152" s="87" t="str">
        <f t="shared" si="199"/>
        <v>X</v>
      </c>
      <c r="F152" s="87" t="s">
        <v>114</v>
      </c>
      <c r="G152" s="88">
        <v>9</v>
      </c>
      <c r="H152" s="87" t="str">
        <f>CONCATENATE(F152,"/",G152)</f>
        <v>XXX335/9</v>
      </c>
      <c r="I152" s="89" t="s">
        <v>3</v>
      </c>
      <c r="J152" s="89" t="s">
        <v>18</v>
      </c>
      <c r="K152" s="65">
        <v>0.38472222222222224</v>
      </c>
      <c r="L152" s="90">
        <v>0.38750000000000001</v>
      </c>
      <c r="M152" s="87" t="s">
        <v>55</v>
      </c>
      <c r="N152" s="91">
        <v>0.44930555555555557</v>
      </c>
      <c r="O152" s="91" t="s">
        <v>49</v>
      </c>
      <c r="P152" s="87" t="str">
        <f t="shared" si="200"/>
        <v>OK</v>
      </c>
      <c r="Q152" s="4">
        <f t="shared" si="201"/>
        <v>6.1805555555555558E-2</v>
      </c>
      <c r="R152" s="4">
        <f t="shared" si="202"/>
        <v>2.7777777777777679E-3</v>
      </c>
      <c r="S152" s="4">
        <f t="shared" si="203"/>
        <v>6.4583333333333326E-2</v>
      </c>
      <c r="T152" s="4">
        <f t="shared" si="205"/>
        <v>6.3888888888888884E-2</v>
      </c>
      <c r="U152" s="1">
        <v>52.8</v>
      </c>
      <c r="V152" s="1">
        <f>INDEX('Počty dní'!A:E,MATCH(E152,'Počty dní'!C:C,0),4)</f>
        <v>195</v>
      </c>
      <c r="W152" s="17">
        <f t="shared" si="204"/>
        <v>10296</v>
      </c>
      <c r="Y152" s="59"/>
      <c r="Z152" s="59"/>
      <c r="AA152" s="59"/>
    </row>
    <row r="153" spans="1:27" x14ac:dyDescent="0.25">
      <c r="A153" s="86">
        <v>814</v>
      </c>
      <c r="B153" s="87">
        <v>8014</v>
      </c>
      <c r="C153" s="87" t="s">
        <v>2</v>
      </c>
      <c r="D153" s="87"/>
      <c r="E153" s="87" t="str">
        <f t="shared" si="199"/>
        <v>X</v>
      </c>
      <c r="F153" s="87" t="s">
        <v>114</v>
      </c>
      <c r="G153" s="88">
        <v>14</v>
      </c>
      <c r="H153" s="87" t="str">
        <f t="shared" ref="H153:H154" si="206">CONCATENATE(F153,"/",G153)</f>
        <v>XXX335/14</v>
      </c>
      <c r="I153" s="89" t="s">
        <v>3</v>
      </c>
      <c r="J153" s="89" t="s">
        <v>18</v>
      </c>
      <c r="K153" s="65">
        <v>0.54722222222222228</v>
      </c>
      <c r="L153" s="90">
        <v>0.55000000000000004</v>
      </c>
      <c r="M153" s="91" t="s">
        <v>49</v>
      </c>
      <c r="N153" s="91">
        <v>0.61250000000000004</v>
      </c>
      <c r="O153" s="87" t="s">
        <v>55</v>
      </c>
      <c r="P153" s="87" t="str">
        <f t="shared" si="200"/>
        <v>OK</v>
      </c>
      <c r="Q153" s="4">
        <f t="shared" si="201"/>
        <v>6.25E-2</v>
      </c>
      <c r="R153" s="4">
        <f t="shared" si="202"/>
        <v>2.7777777777777679E-3</v>
      </c>
      <c r="S153" s="4">
        <f t="shared" si="203"/>
        <v>6.5277777777777768E-2</v>
      </c>
      <c r="T153" s="4">
        <f t="shared" si="205"/>
        <v>9.7916666666666707E-2</v>
      </c>
      <c r="U153" s="1">
        <v>52.8</v>
      </c>
      <c r="V153" s="1">
        <f>INDEX('Počty dní'!A:E,MATCH(E153,'Počty dní'!C:C,0),4)</f>
        <v>195</v>
      </c>
      <c r="W153" s="17">
        <f t="shared" si="204"/>
        <v>10296</v>
      </c>
      <c r="Y153" s="59"/>
      <c r="Z153" s="59"/>
      <c r="AA153" s="59"/>
    </row>
    <row r="154" spans="1:27" x14ac:dyDescent="0.25">
      <c r="A154" s="86">
        <v>814</v>
      </c>
      <c r="B154" s="87">
        <v>8014</v>
      </c>
      <c r="C154" s="87" t="s">
        <v>2</v>
      </c>
      <c r="D154" s="87"/>
      <c r="E154" s="87" t="str">
        <f t="shared" si="199"/>
        <v>X</v>
      </c>
      <c r="F154" s="87" t="s">
        <v>114</v>
      </c>
      <c r="G154" s="88">
        <v>17</v>
      </c>
      <c r="H154" s="87" t="str">
        <f t="shared" si="206"/>
        <v>XXX335/17</v>
      </c>
      <c r="I154" s="89" t="s">
        <v>3</v>
      </c>
      <c r="J154" s="89" t="s">
        <v>18</v>
      </c>
      <c r="K154" s="65">
        <v>0.63472222222222219</v>
      </c>
      <c r="L154" s="90">
        <v>0.63749999999999996</v>
      </c>
      <c r="M154" s="87" t="s">
        <v>55</v>
      </c>
      <c r="N154" s="91">
        <v>0.69930555555555551</v>
      </c>
      <c r="O154" s="91" t="s">
        <v>49</v>
      </c>
      <c r="P154" s="87" t="str">
        <f t="shared" si="200"/>
        <v>OK</v>
      </c>
      <c r="Q154" s="4">
        <f t="shared" si="201"/>
        <v>6.1805555555555558E-2</v>
      </c>
      <c r="R154" s="4">
        <f t="shared" si="202"/>
        <v>2.7777777777777679E-3</v>
      </c>
      <c r="S154" s="4">
        <f t="shared" si="203"/>
        <v>6.4583333333333326E-2</v>
      </c>
      <c r="T154" s="4">
        <f t="shared" si="205"/>
        <v>2.2222222222222143E-2</v>
      </c>
      <c r="U154" s="1">
        <v>52.8</v>
      </c>
      <c r="V154" s="1">
        <f>INDEX('Počty dní'!A:E,MATCH(E154,'Počty dní'!C:C,0),4)</f>
        <v>195</v>
      </c>
      <c r="W154" s="17">
        <f t="shared" si="204"/>
        <v>10296</v>
      </c>
      <c r="Y154" s="59"/>
      <c r="Z154" s="59"/>
      <c r="AA154" s="59"/>
    </row>
    <row r="155" spans="1:27" ht="15.75" thickBot="1" x14ac:dyDescent="0.3">
      <c r="A155" s="86">
        <v>814</v>
      </c>
      <c r="B155" s="87">
        <v>8014</v>
      </c>
      <c r="C155" s="87" t="s">
        <v>2</v>
      </c>
      <c r="D155" s="87"/>
      <c r="E155" s="87" t="str">
        <f t="shared" si="199"/>
        <v>X</v>
      </c>
      <c r="F155" s="87" t="s">
        <v>114</v>
      </c>
      <c r="G155" s="88">
        <v>22</v>
      </c>
      <c r="H155" s="87" t="str">
        <f t="shared" ref="H155" si="207">CONCATENATE(F155,"/",G155)</f>
        <v>XXX335/22</v>
      </c>
      <c r="I155" s="89" t="s">
        <v>3</v>
      </c>
      <c r="J155" s="89" t="s">
        <v>18</v>
      </c>
      <c r="K155" s="65">
        <v>0.71388888888888891</v>
      </c>
      <c r="L155" s="90">
        <v>0.71666666666666667</v>
      </c>
      <c r="M155" s="91" t="s">
        <v>49</v>
      </c>
      <c r="N155" s="91">
        <v>0.77916666666666667</v>
      </c>
      <c r="O155" s="87" t="s">
        <v>55</v>
      </c>
      <c r="P155" s="87"/>
      <c r="Q155" s="4">
        <f t="shared" si="201"/>
        <v>6.25E-2</v>
      </c>
      <c r="R155" s="4">
        <f t="shared" si="202"/>
        <v>2.7777777777777679E-3</v>
      </c>
      <c r="S155" s="4">
        <f t="shared" si="203"/>
        <v>6.5277777777777768E-2</v>
      </c>
      <c r="T155" s="4">
        <f t="shared" si="205"/>
        <v>1.4583333333333393E-2</v>
      </c>
      <c r="U155" s="1">
        <v>52.8</v>
      </c>
      <c r="V155" s="1">
        <f>INDEX('Počty dní'!A:E,MATCH(E155,'Počty dní'!C:C,0),4)</f>
        <v>195</v>
      </c>
      <c r="W155" s="17">
        <f t="shared" si="204"/>
        <v>10296</v>
      </c>
      <c r="Y155" s="59"/>
      <c r="Z155" s="59"/>
      <c r="AA155" s="59"/>
    </row>
    <row r="156" spans="1:27" ht="15.75" thickBot="1" x14ac:dyDescent="0.3">
      <c r="A156" s="106" t="str">
        <f ca="1">CONCATENATE(INDIRECT("R[-3]C[0]",FALSE),"celkem")</f>
        <v>814celkem</v>
      </c>
      <c r="B156" s="107"/>
      <c r="C156" s="107" t="str">
        <f ca="1">INDIRECT("R[-1]C[12]",FALSE)</f>
        <v>Pacov,,aut.nádr.</v>
      </c>
      <c r="D156" s="108"/>
      <c r="E156" s="107"/>
      <c r="F156" s="108"/>
      <c r="G156" s="109"/>
      <c r="H156" s="110"/>
      <c r="I156" s="111"/>
      <c r="J156" s="112" t="str">
        <f ca="1">INDIRECT("R[-3]C[0]",FALSE)</f>
        <v>V</v>
      </c>
      <c r="K156" s="113"/>
      <c r="L156" s="114"/>
      <c r="M156" s="115"/>
      <c r="N156" s="114"/>
      <c r="O156" s="116"/>
      <c r="P156" s="107"/>
      <c r="Q156" s="8">
        <f>SUM(Q150:Q155)</f>
        <v>0.37291666666666667</v>
      </c>
      <c r="R156" s="8">
        <f t="shared" ref="R156:T156" si="208">SUM(R150:R155)</f>
        <v>1.4583333333333337E-2</v>
      </c>
      <c r="S156" s="8">
        <f t="shared" si="208"/>
        <v>0.38750000000000001</v>
      </c>
      <c r="T156" s="8">
        <f t="shared" si="208"/>
        <v>0.22013888888888888</v>
      </c>
      <c r="U156" s="9">
        <f>SUM(U150:U155)</f>
        <v>316.8</v>
      </c>
      <c r="V156" s="10"/>
      <c r="W156" s="11">
        <f>SUM(W150:W155)</f>
        <v>61776</v>
      </c>
      <c r="Y156" s="59"/>
      <c r="Z156" s="59"/>
      <c r="AA156" s="59"/>
    </row>
    <row r="157" spans="1:27" x14ac:dyDescent="0.25">
      <c r="K157" s="71"/>
      <c r="L157" s="78"/>
      <c r="M157" s="79"/>
      <c r="N157" s="79"/>
      <c r="Q157" s="2"/>
      <c r="R157" s="2"/>
      <c r="S157" s="2"/>
      <c r="T157" s="2"/>
      <c r="Y157" s="59"/>
      <c r="Z157" s="59"/>
      <c r="AA157" s="59"/>
    </row>
    <row r="158" spans="1:27" ht="15.75" thickBot="1" x14ac:dyDescent="0.3">
      <c r="Y158" s="59"/>
      <c r="Z158" s="59"/>
      <c r="AA158" s="59"/>
    </row>
    <row r="159" spans="1:27" x14ac:dyDescent="0.25">
      <c r="A159" s="80">
        <v>815</v>
      </c>
      <c r="B159" s="81">
        <v>8015</v>
      </c>
      <c r="C159" s="81" t="s">
        <v>2</v>
      </c>
      <c r="D159" s="81"/>
      <c r="E159" s="81" t="str">
        <f t="shared" ref="E159:E160" si="209">CONCATENATE(C159,D159)</f>
        <v>X</v>
      </c>
      <c r="F159" s="81" t="s">
        <v>114</v>
      </c>
      <c r="G159" s="82">
        <v>21</v>
      </c>
      <c r="H159" s="81" t="str">
        <f t="shared" ref="H159:H160" si="210">CONCATENATE(F159,"/",G159)</f>
        <v>XXX335/21</v>
      </c>
      <c r="I159" s="83" t="s">
        <v>3</v>
      </c>
      <c r="J159" s="83" t="s">
        <v>3</v>
      </c>
      <c r="K159" s="67">
        <v>0.15625</v>
      </c>
      <c r="L159" s="84">
        <v>0.15763888888888888</v>
      </c>
      <c r="M159" s="81" t="s">
        <v>44</v>
      </c>
      <c r="N159" s="85">
        <v>0.19930555555555557</v>
      </c>
      <c r="O159" s="85" t="s">
        <v>49</v>
      </c>
      <c r="P159" s="81" t="str">
        <f t="shared" ref="P159:P165" si="211">IF(M160=O159,"OK","POZOR")</f>
        <v>OK</v>
      </c>
      <c r="Q159" s="14">
        <f t="shared" ref="Q159:Q165" si="212">IF(ISNUMBER(G159),N159-L159,IF(F159="přejezd",N159-L159,0))</f>
        <v>4.1666666666666685E-2</v>
      </c>
      <c r="R159" s="14">
        <f t="shared" ref="R159:R165" si="213">IF(ISNUMBER(G159),L159-K159,0)</f>
        <v>1.388888888888884E-3</v>
      </c>
      <c r="S159" s="14">
        <f t="shared" ref="S159:S165" si="214">Q159+R159</f>
        <v>4.3055555555555569E-2</v>
      </c>
      <c r="T159" s="14"/>
      <c r="U159" s="13">
        <v>33.700000000000003</v>
      </c>
      <c r="V159" s="13">
        <f>INDEX('Počty dní'!A:E,MATCH(E159,'Počty dní'!C:C,0),4)</f>
        <v>195</v>
      </c>
      <c r="W159" s="16">
        <f t="shared" ref="W159:W160" si="215">V159*U159</f>
        <v>6571.5000000000009</v>
      </c>
      <c r="Y159" s="59"/>
      <c r="Z159" s="59"/>
      <c r="AA159" s="59"/>
    </row>
    <row r="160" spans="1:27" x14ac:dyDescent="0.25">
      <c r="A160" s="86">
        <v>815</v>
      </c>
      <c r="B160" s="87">
        <v>8015</v>
      </c>
      <c r="C160" s="87" t="s">
        <v>2</v>
      </c>
      <c r="D160" s="87"/>
      <c r="E160" s="87" t="str">
        <f t="shared" si="209"/>
        <v>X</v>
      </c>
      <c r="F160" s="87" t="s">
        <v>114</v>
      </c>
      <c r="G160" s="88">
        <v>4</v>
      </c>
      <c r="H160" s="87" t="str">
        <f t="shared" si="210"/>
        <v>XXX335/4</v>
      </c>
      <c r="I160" s="89" t="s">
        <v>3</v>
      </c>
      <c r="J160" s="89" t="s">
        <v>3</v>
      </c>
      <c r="K160" s="65">
        <v>0.21527777777777779</v>
      </c>
      <c r="L160" s="90">
        <v>0.21666666666666667</v>
      </c>
      <c r="M160" s="91" t="s">
        <v>49</v>
      </c>
      <c r="N160" s="91">
        <v>0.24652777777777779</v>
      </c>
      <c r="O160" s="87" t="s">
        <v>61</v>
      </c>
      <c r="P160" s="87" t="str">
        <f t="shared" si="211"/>
        <v>OK</v>
      </c>
      <c r="Q160" s="4">
        <f t="shared" si="212"/>
        <v>2.9861111111111116E-2</v>
      </c>
      <c r="R160" s="4">
        <f t="shared" si="213"/>
        <v>1.388888888888884E-3</v>
      </c>
      <c r="S160" s="4">
        <f t="shared" si="214"/>
        <v>3.125E-2</v>
      </c>
      <c r="T160" s="4">
        <f t="shared" ref="T160:T165" si="216">K160-N159</f>
        <v>1.5972222222222221E-2</v>
      </c>
      <c r="U160" s="1">
        <v>23.3</v>
      </c>
      <c r="V160" s="1">
        <f>INDEX('Počty dní'!A:E,MATCH(E160,'Počty dní'!C:C,0),4)</f>
        <v>195</v>
      </c>
      <c r="W160" s="17">
        <f t="shared" si="215"/>
        <v>4543.5</v>
      </c>
      <c r="Y160" s="59"/>
      <c r="Z160" s="59"/>
      <c r="AA160" s="59"/>
    </row>
    <row r="161" spans="1:27" x14ac:dyDescent="0.25">
      <c r="A161" s="86">
        <v>815</v>
      </c>
      <c r="B161" s="87">
        <v>8015</v>
      </c>
      <c r="C161" s="87" t="s">
        <v>2</v>
      </c>
      <c r="D161" s="87"/>
      <c r="E161" s="87" t="str">
        <f t="shared" ref="E161" si="217">CONCATENATE(C161,D161)</f>
        <v>X</v>
      </c>
      <c r="F161" s="87" t="s">
        <v>114</v>
      </c>
      <c r="G161" s="88">
        <v>3</v>
      </c>
      <c r="H161" s="87" t="str">
        <f>CONCATENATE(F161,"/",G161)</f>
        <v>XXX335/3</v>
      </c>
      <c r="I161" s="89" t="s">
        <v>3</v>
      </c>
      <c r="J161" s="89" t="s">
        <v>3</v>
      </c>
      <c r="K161" s="65">
        <v>0.25138888888888888</v>
      </c>
      <c r="L161" s="90">
        <v>0.25277777777777777</v>
      </c>
      <c r="M161" s="87" t="s">
        <v>61</v>
      </c>
      <c r="N161" s="91">
        <v>0.28263888888888888</v>
      </c>
      <c r="O161" s="91" t="s">
        <v>49</v>
      </c>
      <c r="P161" s="87" t="str">
        <f t="shared" si="211"/>
        <v>OK</v>
      </c>
      <c r="Q161" s="4">
        <f t="shared" si="212"/>
        <v>2.9861111111111116E-2</v>
      </c>
      <c r="R161" s="4">
        <f t="shared" si="213"/>
        <v>1.388888888888884E-3</v>
      </c>
      <c r="S161" s="4">
        <f t="shared" si="214"/>
        <v>3.125E-2</v>
      </c>
      <c r="T161" s="4">
        <f t="shared" si="216"/>
        <v>4.8611111111110938E-3</v>
      </c>
      <c r="U161" s="1">
        <v>23.3</v>
      </c>
      <c r="V161" s="1">
        <f>INDEX('Počty dní'!A:E,MATCH(E161,'Počty dní'!C:C,0),4)</f>
        <v>195</v>
      </c>
      <c r="W161" s="17">
        <f t="shared" ref="W161" si="218">V161*U161</f>
        <v>4543.5</v>
      </c>
      <c r="Y161" s="59"/>
      <c r="Z161" s="59"/>
      <c r="AA161" s="59"/>
    </row>
    <row r="162" spans="1:27" x14ac:dyDescent="0.25">
      <c r="A162" s="86">
        <v>815</v>
      </c>
      <c r="B162" s="87">
        <v>8015</v>
      </c>
      <c r="C162" s="87" t="s">
        <v>2</v>
      </c>
      <c r="D162" s="87"/>
      <c r="E162" s="87" t="str">
        <f t="shared" ref="E162" si="219">CONCATENATE(C162,D162)</f>
        <v>X</v>
      </c>
      <c r="F162" s="87" t="s">
        <v>114</v>
      </c>
      <c r="G162" s="88">
        <v>8</v>
      </c>
      <c r="H162" s="87" t="str">
        <f>CONCATENATE(F162,"/",G162)</f>
        <v>XXX335/8</v>
      </c>
      <c r="I162" s="89" t="s">
        <v>3</v>
      </c>
      <c r="J162" s="89" t="s">
        <v>3</v>
      </c>
      <c r="K162" s="65">
        <v>0.29722222222222222</v>
      </c>
      <c r="L162" s="90">
        <v>0.3</v>
      </c>
      <c r="M162" s="91" t="s">
        <v>49</v>
      </c>
      <c r="N162" s="91">
        <v>0.3298611111111111</v>
      </c>
      <c r="O162" s="87" t="s">
        <v>61</v>
      </c>
      <c r="P162" s="87" t="str">
        <f t="shared" si="211"/>
        <v>OK</v>
      </c>
      <c r="Q162" s="4">
        <f t="shared" si="212"/>
        <v>2.9861111111111116E-2</v>
      </c>
      <c r="R162" s="4">
        <f t="shared" si="213"/>
        <v>2.7777777777777679E-3</v>
      </c>
      <c r="S162" s="4">
        <f t="shared" si="214"/>
        <v>3.2638888888888884E-2</v>
      </c>
      <c r="T162" s="4">
        <f t="shared" si="216"/>
        <v>1.4583333333333337E-2</v>
      </c>
      <c r="U162" s="1">
        <v>23.3</v>
      </c>
      <c r="V162" s="1">
        <f>INDEX('Počty dní'!A:E,MATCH(E162,'Počty dní'!C:C,0),4)</f>
        <v>195</v>
      </c>
      <c r="W162" s="17">
        <f t="shared" ref="W162" si="220">V162*U162</f>
        <v>4543.5</v>
      </c>
      <c r="Y162" s="59"/>
      <c r="Z162" s="59"/>
      <c r="AA162" s="59"/>
    </row>
    <row r="163" spans="1:27" x14ac:dyDescent="0.25">
      <c r="A163" s="86">
        <v>815</v>
      </c>
      <c r="B163" s="87">
        <v>8015</v>
      </c>
      <c r="C163" s="87" t="s">
        <v>2</v>
      </c>
      <c r="D163" s="87"/>
      <c r="E163" s="87" t="str">
        <f t="shared" ref="E163" si="221">CONCATENATE(C163,D163)</f>
        <v>X</v>
      </c>
      <c r="F163" s="87" t="s">
        <v>114</v>
      </c>
      <c r="G163" s="88">
        <v>7</v>
      </c>
      <c r="H163" s="87" t="str">
        <f>CONCATENATE(F163,"/",G163)</f>
        <v>XXX335/7</v>
      </c>
      <c r="I163" s="89" t="s">
        <v>3</v>
      </c>
      <c r="J163" s="89" t="s">
        <v>3</v>
      </c>
      <c r="K163" s="65">
        <v>0.3347222222222222</v>
      </c>
      <c r="L163" s="90">
        <v>0.33611111111111114</v>
      </c>
      <c r="M163" s="87" t="s">
        <v>61</v>
      </c>
      <c r="N163" s="91">
        <v>0.3659722222222222</v>
      </c>
      <c r="O163" s="91" t="s">
        <v>49</v>
      </c>
      <c r="P163" s="87" t="str">
        <f t="shared" si="211"/>
        <v>OK</v>
      </c>
      <c r="Q163" s="4">
        <f t="shared" si="212"/>
        <v>2.9861111111111061E-2</v>
      </c>
      <c r="R163" s="4">
        <f t="shared" si="213"/>
        <v>1.3888888888889395E-3</v>
      </c>
      <c r="S163" s="4">
        <f t="shared" si="214"/>
        <v>3.125E-2</v>
      </c>
      <c r="T163" s="4">
        <f t="shared" si="216"/>
        <v>4.8611111111110938E-3</v>
      </c>
      <c r="U163" s="1">
        <v>23.3</v>
      </c>
      <c r="V163" s="1">
        <f>INDEX('Počty dní'!A:E,MATCH(E163,'Počty dní'!C:C,0),4)</f>
        <v>195</v>
      </c>
      <c r="W163" s="17">
        <f t="shared" ref="W163" si="222">V163*U163</f>
        <v>4543.5</v>
      </c>
      <c r="Y163" s="59"/>
      <c r="Z163" s="59"/>
      <c r="AA163" s="59"/>
    </row>
    <row r="164" spans="1:27" x14ac:dyDescent="0.25">
      <c r="A164" s="86">
        <v>815</v>
      </c>
      <c r="B164" s="87">
        <v>8015</v>
      </c>
      <c r="C164" s="87" t="s">
        <v>2</v>
      </c>
      <c r="D164" s="87"/>
      <c r="E164" s="87" t="str">
        <f t="shared" ref="E164" si="223">CONCATENATE(C164,D164)</f>
        <v>X</v>
      </c>
      <c r="F164" s="87" t="s">
        <v>114</v>
      </c>
      <c r="G164" s="88">
        <v>12</v>
      </c>
      <c r="H164" s="87" t="str">
        <f t="shared" ref="H164:H170" si="224">CONCATENATE(F164,"/",G164)</f>
        <v>XXX335/12</v>
      </c>
      <c r="I164" s="89" t="s">
        <v>3</v>
      </c>
      <c r="J164" s="89" t="s">
        <v>3</v>
      </c>
      <c r="K164" s="65">
        <v>0.46388888888888891</v>
      </c>
      <c r="L164" s="90">
        <v>0.46666666666666667</v>
      </c>
      <c r="M164" s="91" t="s">
        <v>49</v>
      </c>
      <c r="N164" s="91">
        <v>0.52916666666666667</v>
      </c>
      <c r="O164" s="87" t="s">
        <v>55</v>
      </c>
      <c r="P164" s="87" t="str">
        <f t="shared" si="211"/>
        <v>OK</v>
      </c>
      <c r="Q164" s="4">
        <f t="shared" si="212"/>
        <v>6.25E-2</v>
      </c>
      <c r="R164" s="4">
        <f t="shared" si="213"/>
        <v>2.7777777777777679E-3</v>
      </c>
      <c r="S164" s="4">
        <f t="shared" si="214"/>
        <v>6.5277777777777768E-2</v>
      </c>
      <c r="T164" s="4">
        <f t="shared" si="216"/>
        <v>9.7916666666666707E-2</v>
      </c>
      <c r="U164" s="1">
        <v>52.8</v>
      </c>
      <c r="V164" s="1">
        <f>INDEX('Počty dní'!A:E,MATCH(E164,'Počty dní'!C:C,0),4)</f>
        <v>195</v>
      </c>
      <c r="W164" s="17">
        <f t="shared" ref="W164" si="225">V164*U164</f>
        <v>10296</v>
      </c>
      <c r="Y164" s="59"/>
      <c r="Z164" s="59"/>
      <c r="AA164" s="59"/>
    </row>
    <row r="165" spans="1:27" x14ac:dyDescent="0.25">
      <c r="A165" s="86">
        <v>815</v>
      </c>
      <c r="B165" s="87">
        <v>8015</v>
      </c>
      <c r="C165" s="87" t="s">
        <v>2</v>
      </c>
      <c r="D165" s="87"/>
      <c r="E165" s="87" t="str">
        <f>CONCATENATE(C165,D165)</f>
        <v>X</v>
      </c>
      <c r="F165" s="87" t="s">
        <v>114</v>
      </c>
      <c r="G165" s="88">
        <v>13</v>
      </c>
      <c r="H165" s="87" t="str">
        <f t="shared" si="224"/>
        <v>XXX335/13</v>
      </c>
      <c r="I165" s="89" t="s">
        <v>3</v>
      </c>
      <c r="J165" s="89" t="s">
        <v>3</v>
      </c>
      <c r="K165" s="65">
        <v>0.55138888888888893</v>
      </c>
      <c r="L165" s="90">
        <v>0.5541666666666667</v>
      </c>
      <c r="M165" s="87" t="s">
        <v>55</v>
      </c>
      <c r="N165" s="91">
        <v>0.61597222222222225</v>
      </c>
      <c r="O165" s="91" t="s">
        <v>49</v>
      </c>
      <c r="P165" s="87" t="str">
        <f t="shared" si="211"/>
        <v>OK</v>
      </c>
      <c r="Q165" s="4">
        <f t="shared" si="212"/>
        <v>6.1805555555555558E-2</v>
      </c>
      <c r="R165" s="4">
        <f t="shared" si="213"/>
        <v>2.7777777777777679E-3</v>
      </c>
      <c r="S165" s="4">
        <f t="shared" si="214"/>
        <v>6.4583333333333326E-2</v>
      </c>
      <c r="T165" s="4">
        <f t="shared" si="216"/>
        <v>2.2222222222222254E-2</v>
      </c>
      <c r="U165" s="1">
        <v>52.8</v>
      </c>
      <c r="V165" s="1">
        <f>INDEX('Počty dní'!A:E,MATCH(E165,'Počty dní'!C:C,0),4)</f>
        <v>195</v>
      </c>
      <c r="W165" s="17">
        <f>V165*U165</f>
        <v>10296</v>
      </c>
      <c r="Y165" s="59"/>
      <c r="Z165" s="59"/>
      <c r="AA165" s="59"/>
    </row>
    <row r="166" spans="1:27" x14ac:dyDescent="0.25">
      <c r="A166" s="86">
        <v>815</v>
      </c>
      <c r="B166" s="87">
        <v>8015</v>
      </c>
      <c r="C166" s="87" t="s">
        <v>2</v>
      </c>
      <c r="D166" s="87"/>
      <c r="E166" s="87" t="str">
        <f>CONCATENATE(C166,D166)</f>
        <v>X</v>
      </c>
      <c r="F166" s="87" t="s">
        <v>114</v>
      </c>
      <c r="G166" s="88">
        <v>18</v>
      </c>
      <c r="H166" s="87" t="str">
        <f t="shared" si="224"/>
        <v>XXX335/18</v>
      </c>
      <c r="I166" s="89" t="s">
        <v>3</v>
      </c>
      <c r="J166" s="89" t="s">
        <v>3</v>
      </c>
      <c r="K166" s="65">
        <v>0.63055555555555554</v>
      </c>
      <c r="L166" s="90">
        <v>0.6333333333333333</v>
      </c>
      <c r="M166" s="91" t="s">
        <v>49</v>
      </c>
      <c r="N166" s="91">
        <v>0.6958333333333333</v>
      </c>
      <c r="O166" s="87" t="s">
        <v>55</v>
      </c>
      <c r="P166" s="87" t="str">
        <f t="shared" ref="P166" si="226">IF(M167=O166,"OK","POZOR")</f>
        <v>OK</v>
      </c>
      <c r="Q166" s="4">
        <f t="shared" ref="Q166" si="227">IF(ISNUMBER(G166),N166-L166,IF(F166="přejezd",N166-L166,0))</f>
        <v>6.25E-2</v>
      </c>
      <c r="R166" s="4">
        <f t="shared" ref="R166" si="228">IF(ISNUMBER(G166),L166-K166,0)</f>
        <v>2.7777777777777679E-3</v>
      </c>
      <c r="S166" s="4">
        <f t="shared" ref="S166" si="229">Q166+R166</f>
        <v>6.5277777777777768E-2</v>
      </c>
      <c r="T166" s="4">
        <f t="shared" ref="T166" si="230">K166-N165</f>
        <v>1.4583333333333282E-2</v>
      </c>
      <c r="U166" s="1">
        <v>52.8</v>
      </c>
      <c r="V166" s="1">
        <f>INDEX('Počty dní'!A:E,MATCH(E166,'Počty dní'!C:C,0),4)</f>
        <v>195</v>
      </c>
      <c r="W166" s="17">
        <f>V166*U166</f>
        <v>10296</v>
      </c>
      <c r="Y166" s="59"/>
      <c r="Z166" s="59"/>
      <c r="AA166" s="59"/>
    </row>
    <row r="167" spans="1:27" x14ac:dyDescent="0.25">
      <c r="A167" s="86">
        <v>815</v>
      </c>
      <c r="B167" s="87">
        <v>8015</v>
      </c>
      <c r="C167" s="87" t="s">
        <v>2</v>
      </c>
      <c r="D167" s="87"/>
      <c r="E167" s="87" t="str">
        <f t="shared" ref="E167" si="231">CONCATENATE(C167,D167)</f>
        <v>X</v>
      </c>
      <c r="F167" s="87" t="s">
        <v>114</v>
      </c>
      <c r="G167" s="88">
        <v>19</v>
      </c>
      <c r="H167" s="87" t="str">
        <f t="shared" si="224"/>
        <v>XXX335/19</v>
      </c>
      <c r="I167" s="89" t="s">
        <v>3</v>
      </c>
      <c r="J167" s="89" t="s">
        <v>3</v>
      </c>
      <c r="K167" s="65">
        <v>0.71944444444444444</v>
      </c>
      <c r="L167" s="90">
        <v>0.72083333333333333</v>
      </c>
      <c r="M167" s="87" t="s">
        <v>55</v>
      </c>
      <c r="N167" s="91">
        <v>0.78263888888888888</v>
      </c>
      <c r="O167" s="91" t="s">
        <v>49</v>
      </c>
      <c r="P167" s="87" t="str">
        <f t="shared" ref="P167:P169" si="232">IF(M168=O167,"OK","POZOR")</f>
        <v>OK</v>
      </c>
      <c r="Q167" s="4">
        <f t="shared" ref="Q167:Q170" si="233">IF(ISNUMBER(G167),N167-L167,IF(F167="přejezd",N167-L167,0))</f>
        <v>6.1805555555555558E-2</v>
      </c>
      <c r="R167" s="4">
        <f t="shared" ref="R167:R170" si="234">IF(ISNUMBER(G167),L167-K167,0)</f>
        <v>1.388888888888884E-3</v>
      </c>
      <c r="S167" s="4">
        <f t="shared" ref="S167:S170" si="235">Q167+R167</f>
        <v>6.3194444444444442E-2</v>
      </c>
      <c r="T167" s="4">
        <f t="shared" ref="T167:T170" si="236">K167-N166</f>
        <v>2.3611111111111138E-2</v>
      </c>
      <c r="U167" s="1">
        <v>52.8</v>
      </c>
      <c r="V167" s="1">
        <f>INDEX('Počty dní'!A:E,MATCH(E167,'Počty dní'!C:C,0),4)</f>
        <v>195</v>
      </c>
      <c r="W167" s="17">
        <f t="shared" ref="W167" si="237">V167*U167</f>
        <v>10296</v>
      </c>
      <c r="Y167" s="59"/>
      <c r="Z167" s="59"/>
      <c r="AA167" s="59"/>
    </row>
    <row r="168" spans="1:27" x14ac:dyDescent="0.25">
      <c r="A168" s="86">
        <v>815</v>
      </c>
      <c r="B168" s="87">
        <v>8015</v>
      </c>
      <c r="C168" s="87" t="s">
        <v>2</v>
      </c>
      <c r="D168" s="87"/>
      <c r="E168" s="87" t="str">
        <f t="shared" ref="E168" si="238">CONCATENATE(C168,D168)</f>
        <v>X</v>
      </c>
      <c r="F168" s="87" t="s">
        <v>114</v>
      </c>
      <c r="G168" s="88">
        <v>24</v>
      </c>
      <c r="H168" s="87" t="str">
        <f t="shared" si="224"/>
        <v>XXX335/24</v>
      </c>
      <c r="I168" s="89" t="s">
        <v>3</v>
      </c>
      <c r="J168" s="89" t="s">
        <v>3</v>
      </c>
      <c r="K168" s="65">
        <v>0.79861111111111116</v>
      </c>
      <c r="L168" s="90">
        <v>0.8</v>
      </c>
      <c r="M168" s="91" t="s">
        <v>49</v>
      </c>
      <c r="N168" s="91">
        <v>0.84236111111111112</v>
      </c>
      <c r="O168" s="87" t="s">
        <v>44</v>
      </c>
      <c r="P168" s="87" t="str">
        <f t="shared" si="232"/>
        <v>OK</v>
      </c>
      <c r="Q168" s="4">
        <f t="shared" si="233"/>
        <v>4.2361111111111072E-2</v>
      </c>
      <c r="R168" s="4">
        <f t="shared" si="234"/>
        <v>1.388888888888884E-3</v>
      </c>
      <c r="S168" s="4">
        <f t="shared" si="235"/>
        <v>4.3749999999999956E-2</v>
      </c>
      <c r="T168" s="4">
        <f t="shared" si="236"/>
        <v>1.5972222222222276E-2</v>
      </c>
      <c r="U168" s="1">
        <v>52.8</v>
      </c>
      <c r="V168" s="1">
        <f>INDEX('Počty dní'!A:E,MATCH(E168,'Počty dní'!C:C,0),4)</f>
        <v>195</v>
      </c>
      <c r="W168" s="17">
        <f t="shared" ref="W168" si="239">V168*U168</f>
        <v>10296</v>
      </c>
      <c r="Y168" s="59"/>
      <c r="Z168" s="59"/>
      <c r="AA168" s="59"/>
    </row>
    <row r="169" spans="1:27" x14ac:dyDescent="0.25">
      <c r="A169" s="86">
        <v>815</v>
      </c>
      <c r="B169" s="87">
        <v>8015</v>
      </c>
      <c r="C169" s="87" t="s">
        <v>2</v>
      </c>
      <c r="D169" s="87"/>
      <c r="E169" s="87" t="str">
        <f>CONCATENATE(C169,D169)</f>
        <v>X</v>
      </c>
      <c r="F169" s="87" t="s">
        <v>115</v>
      </c>
      <c r="G169" s="88">
        <v>19</v>
      </c>
      <c r="H169" s="87" t="str">
        <f t="shared" si="224"/>
        <v>XXX959/19</v>
      </c>
      <c r="I169" s="89" t="s">
        <v>3</v>
      </c>
      <c r="J169" s="89" t="s">
        <v>3</v>
      </c>
      <c r="K169" s="65">
        <v>0.85763888888888884</v>
      </c>
      <c r="L169" s="90">
        <v>0.85833333333333328</v>
      </c>
      <c r="M169" s="87" t="s">
        <v>44</v>
      </c>
      <c r="N169" s="91">
        <v>0.88541666666666663</v>
      </c>
      <c r="O169" s="87" t="s">
        <v>83</v>
      </c>
      <c r="P169" s="87" t="str">
        <f t="shared" si="232"/>
        <v>OK</v>
      </c>
      <c r="Q169" s="4">
        <f t="shared" si="233"/>
        <v>2.7083333333333348E-2</v>
      </c>
      <c r="R169" s="4">
        <f t="shared" si="234"/>
        <v>6.9444444444444198E-4</v>
      </c>
      <c r="S169" s="4">
        <f t="shared" si="235"/>
        <v>2.777777777777779E-2</v>
      </c>
      <c r="T169" s="4">
        <f t="shared" si="236"/>
        <v>1.5277777777777724E-2</v>
      </c>
      <c r="U169" s="1">
        <v>25.9</v>
      </c>
      <c r="V169" s="1">
        <f>INDEX('Počty dní'!A:E,MATCH(E169,'Počty dní'!C:C,0),4)</f>
        <v>195</v>
      </c>
      <c r="W169" s="17">
        <f>V169*U169</f>
        <v>5050.5</v>
      </c>
      <c r="Y169" s="59"/>
      <c r="Z169" s="59"/>
      <c r="AA169" s="59"/>
    </row>
    <row r="170" spans="1:27" ht="15.75" thickBot="1" x14ac:dyDescent="0.3">
      <c r="A170" s="92">
        <v>815</v>
      </c>
      <c r="B170" s="93">
        <v>8015</v>
      </c>
      <c r="C170" s="93" t="s">
        <v>2</v>
      </c>
      <c r="D170" s="93"/>
      <c r="E170" s="93" t="str">
        <f>CONCATENATE(C170,D170)</f>
        <v>X</v>
      </c>
      <c r="F170" s="93" t="s">
        <v>115</v>
      </c>
      <c r="G170" s="94">
        <v>20</v>
      </c>
      <c r="H170" s="93" t="str">
        <f t="shared" si="224"/>
        <v>XXX959/20</v>
      </c>
      <c r="I170" s="95" t="s">
        <v>3</v>
      </c>
      <c r="J170" s="95" t="s">
        <v>3</v>
      </c>
      <c r="K170" s="70">
        <v>0.93541666666666667</v>
      </c>
      <c r="L170" s="118">
        <v>0.9375</v>
      </c>
      <c r="M170" s="93" t="s">
        <v>83</v>
      </c>
      <c r="N170" s="97">
        <v>0.96458333333333335</v>
      </c>
      <c r="O170" s="93" t="s">
        <v>44</v>
      </c>
      <c r="P170" s="93"/>
      <c r="Q170" s="19">
        <f t="shared" si="233"/>
        <v>2.7083333333333348E-2</v>
      </c>
      <c r="R170" s="19">
        <f t="shared" si="234"/>
        <v>2.0833333333333259E-3</v>
      </c>
      <c r="S170" s="19">
        <f t="shared" si="235"/>
        <v>2.9166666666666674E-2</v>
      </c>
      <c r="T170" s="19">
        <f t="shared" si="236"/>
        <v>5.0000000000000044E-2</v>
      </c>
      <c r="U170" s="18">
        <v>25.9</v>
      </c>
      <c r="V170" s="18">
        <f>INDEX('Počty dní'!A:E,MATCH(E170,'Počty dní'!C:C,0),4)</f>
        <v>195</v>
      </c>
      <c r="W170" s="20">
        <f>V170*U170</f>
        <v>5050.5</v>
      </c>
      <c r="Y170" s="59"/>
      <c r="Z170" s="59"/>
      <c r="AA170" s="59"/>
    </row>
    <row r="171" spans="1:27" ht="15.75" thickBot="1" x14ac:dyDescent="0.3">
      <c r="A171" s="106" t="str">
        <f ca="1">CONCATENATE(INDIRECT("R[-3]C[0]",FALSE),"celkem")</f>
        <v>815celkem</v>
      </c>
      <c r="B171" s="107"/>
      <c r="C171" s="107" t="str">
        <f ca="1">INDIRECT("R[-1]C[12]",FALSE)</f>
        <v>Černovice,,nám.</v>
      </c>
      <c r="D171" s="108"/>
      <c r="E171" s="107"/>
      <c r="F171" s="108"/>
      <c r="G171" s="109"/>
      <c r="H171" s="110"/>
      <c r="I171" s="111"/>
      <c r="J171" s="112" t="str">
        <f ca="1">INDIRECT("R[-3]C[0]",FALSE)</f>
        <v>S</v>
      </c>
      <c r="K171" s="113"/>
      <c r="L171" s="114"/>
      <c r="M171" s="115"/>
      <c r="N171" s="114"/>
      <c r="O171" s="116"/>
      <c r="P171" s="107"/>
      <c r="Q171" s="8">
        <f>SUM(Q159:Q170)</f>
        <v>0.50624999999999998</v>
      </c>
      <c r="R171" s="8">
        <f t="shared" ref="R171:T171" si="240">SUM(R159:R170)</f>
        <v>2.2222222222222199E-2</v>
      </c>
      <c r="S171" s="8">
        <f t="shared" si="240"/>
        <v>0.52847222222222223</v>
      </c>
      <c r="T171" s="8">
        <f t="shared" si="240"/>
        <v>0.27986111111111117</v>
      </c>
      <c r="U171" s="9">
        <f>SUM(U159:U170)</f>
        <v>442.7</v>
      </c>
      <c r="V171" s="10"/>
      <c r="W171" s="11">
        <f>SUM(W159:W170)</f>
        <v>86326.5</v>
      </c>
      <c r="Y171" s="59"/>
      <c r="Z171" s="59"/>
      <c r="AA171" s="59"/>
    </row>
    <row r="172" spans="1:27" x14ac:dyDescent="0.25">
      <c r="K172" s="71"/>
      <c r="L172" s="78"/>
      <c r="M172" s="79"/>
      <c r="N172" s="79"/>
      <c r="Q172" s="2"/>
      <c r="R172" s="2"/>
      <c r="S172" s="2"/>
      <c r="T172" s="2"/>
      <c r="Y172" s="59"/>
      <c r="Z172" s="59"/>
      <c r="AA172" s="59"/>
    </row>
    <row r="173" spans="1:27" ht="15.75" thickBot="1" x14ac:dyDescent="0.3">
      <c r="L173" s="78"/>
      <c r="N173" s="79"/>
      <c r="Q173" s="2"/>
      <c r="R173" s="2"/>
      <c r="S173" s="2"/>
      <c r="T173" s="2"/>
      <c r="Y173" s="59"/>
      <c r="Z173" s="59"/>
      <c r="AA173" s="59"/>
    </row>
    <row r="174" spans="1:27" x14ac:dyDescent="0.25">
      <c r="A174" s="80">
        <v>816</v>
      </c>
      <c r="B174" s="81">
        <v>8016</v>
      </c>
      <c r="C174" s="81" t="s">
        <v>2</v>
      </c>
      <c r="D174" s="81"/>
      <c r="E174" s="81" t="str">
        <f>CONCATENATE(C174,D174)</f>
        <v>X</v>
      </c>
      <c r="F174" s="81" t="s">
        <v>116</v>
      </c>
      <c r="G174" s="82">
        <v>4</v>
      </c>
      <c r="H174" s="81" t="str">
        <f t="shared" ref="H174:H183" si="241">CONCATENATE(F174,"/",G174)</f>
        <v>XXX280/4</v>
      </c>
      <c r="I174" s="83" t="s">
        <v>3</v>
      </c>
      <c r="J174" s="83" t="s">
        <v>3</v>
      </c>
      <c r="K174" s="67">
        <v>0.23125000000000001</v>
      </c>
      <c r="L174" s="84">
        <v>0.23263888888888887</v>
      </c>
      <c r="M174" s="81" t="s">
        <v>44</v>
      </c>
      <c r="N174" s="85">
        <v>0.2638888888888889</v>
      </c>
      <c r="O174" s="81" t="s">
        <v>9</v>
      </c>
      <c r="P174" s="81" t="str">
        <f t="shared" ref="P174:P182" si="242">IF(M175=O174,"OK","POZOR")</f>
        <v>OK</v>
      </c>
      <c r="Q174" s="14">
        <f t="shared" ref="Q174:Q183" si="243">IF(ISNUMBER(G174),N174-L174,IF(F174="přejezd",N174-L174,0))</f>
        <v>3.1250000000000028E-2</v>
      </c>
      <c r="R174" s="14">
        <f t="shared" ref="R174:R183" si="244">IF(ISNUMBER(G174),L174-K174,0)</f>
        <v>1.3888888888888562E-3</v>
      </c>
      <c r="S174" s="14">
        <f t="shared" ref="S174:S183" si="245">Q174+R174</f>
        <v>3.2638888888888884E-2</v>
      </c>
      <c r="T174" s="14">
        <f t="shared" ref="T174:T183" si="246">K174-N173</f>
        <v>0.23125000000000001</v>
      </c>
      <c r="U174" s="13">
        <v>24.8</v>
      </c>
      <c r="V174" s="13">
        <f>INDEX('Počty dní'!A:E,MATCH(E174,'Počty dní'!C:C,0),4)</f>
        <v>195</v>
      </c>
      <c r="W174" s="16">
        <f>V174*U174</f>
        <v>4836</v>
      </c>
      <c r="Y174" s="59"/>
      <c r="Z174" s="59"/>
      <c r="AA174" s="59"/>
    </row>
    <row r="175" spans="1:27" x14ac:dyDescent="0.25">
      <c r="A175" s="86">
        <v>816</v>
      </c>
      <c r="B175" s="87">
        <v>8016</v>
      </c>
      <c r="C175" s="87" t="s">
        <v>2</v>
      </c>
      <c r="D175" s="87"/>
      <c r="E175" s="87" t="str">
        <f t="shared" ref="E175:E183" si="247">CONCATENATE(C175,D175)</f>
        <v>X</v>
      </c>
      <c r="F175" s="87" t="s">
        <v>116</v>
      </c>
      <c r="G175" s="88">
        <v>3</v>
      </c>
      <c r="H175" s="87" t="str">
        <f t="shared" si="241"/>
        <v>XXX280/3</v>
      </c>
      <c r="I175" s="89" t="s">
        <v>3</v>
      </c>
      <c r="J175" s="89" t="s">
        <v>3</v>
      </c>
      <c r="K175" s="65">
        <v>0.27500000000000002</v>
      </c>
      <c r="L175" s="90">
        <v>0.27638888888888885</v>
      </c>
      <c r="M175" s="87" t="s">
        <v>9</v>
      </c>
      <c r="N175" s="91">
        <v>0.30694444444444441</v>
      </c>
      <c r="O175" s="87" t="s">
        <v>44</v>
      </c>
      <c r="P175" s="87" t="str">
        <f t="shared" ref="P175:P179" si="248">IF(M176=O175,"OK","POZOR")</f>
        <v>OK</v>
      </c>
      <c r="Q175" s="4">
        <f t="shared" ref="Q175:Q179" si="249">IF(ISNUMBER(G175),N175-L175,IF(F175="přejezd",N175-L175,0))</f>
        <v>3.0555555555555558E-2</v>
      </c>
      <c r="R175" s="4">
        <f t="shared" ref="R175:R179" si="250">IF(ISNUMBER(G175),L175-K175,0)</f>
        <v>1.3888888888888284E-3</v>
      </c>
      <c r="S175" s="4">
        <f t="shared" ref="S175:S179" si="251">Q175+R175</f>
        <v>3.1944444444444386E-2</v>
      </c>
      <c r="T175" s="4">
        <f t="shared" ref="T175:T179" si="252">K175-N174</f>
        <v>1.1111111111111127E-2</v>
      </c>
      <c r="U175" s="1">
        <v>24.8</v>
      </c>
      <c r="V175" s="1">
        <f>INDEX('Počty dní'!A:E,MATCH(E175,'Počty dní'!C:C,0),4)</f>
        <v>195</v>
      </c>
      <c r="W175" s="17">
        <f t="shared" ref="W175:W183" si="253">V175*U175</f>
        <v>4836</v>
      </c>
      <c r="Y175" s="59"/>
      <c r="Z175" s="59"/>
      <c r="AA175" s="59"/>
    </row>
    <row r="176" spans="1:27" x14ac:dyDescent="0.25">
      <c r="A176" s="86">
        <v>816</v>
      </c>
      <c r="B176" s="87">
        <v>8016</v>
      </c>
      <c r="C176" s="87" t="s">
        <v>2</v>
      </c>
      <c r="D176" s="87">
        <v>10</v>
      </c>
      <c r="E176" s="87" t="str">
        <f t="shared" si="247"/>
        <v>X10</v>
      </c>
      <c r="F176" s="87" t="s">
        <v>128</v>
      </c>
      <c r="G176" s="88">
        <v>1</v>
      </c>
      <c r="H176" s="87" t="str">
        <f t="shared" si="241"/>
        <v>YYY304/1</v>
      </c>
      <c r="I176" s="89" t="s">
        <v>3</v>
      </c>
      <c r="J176" s="89" t="s">
        <v>3</v>
      </c>
      <c r="K176" s="65">
        <v>0.30694444444444446</v>
      </c>
      <c r="L176" s="90">
        <v>0.30763888888888891</v>
      </c>
      <c r="M176" s="87" t="s">
        <v>44</v>
      </c>
      <c r="N176" s="91">
        <v>0.31597222222222221</v>
      </c>
      <c r="O176" s="87" t="s">
        <v>129</v>
      </c>
      <c r="P176" s="87" t="str">
        <f t="shared" si="248"/>
        <v>OK</v>
      </c>
      <c r="Q176" s="4">
        <f t="shared" si="249"/>
        <v>8.3333333333333037E-3</v>
      </c>
      <c r="R176" s="4">
        <f t="shared" si="250"/>
        <v>6.9444444444444198E-4</v>
      </c>
      <c r="S176" s="4">
        <f t="shared" si="251"/>
        <v>9.0277777777777457E-3</v>
      </c>
      <c r="T176" s="4">
        <f t="shared" si="252"/>
        <v>0</v>
      </c>
      <c r="U176" s="1">
        <v>7.1</v>
      </c>
      <c r="V176" s="1">
        <f>INDEX('Počty dní'!A:E,MATCH(E176,'Počty dní'!C:C,0),4)</f>
        <v>195</v>
      </c>
      <c r="W176" s="17">
        <f t="shared" si="253"/>
        <v>1384.5</v>
      </c>
      <c r="Y176" s="59"/>
      <c r="Z176" s="59"/>
      <c r="AA176" s="59"/>
    </row>
    <row r="177" spans="1:27" x14ac:dyDescent="0.25">
      <c r="A177" s="86">
        <v>816</v>
      </c>
      <c r="B177" s="87">
        <v>8016</v>
      </c>
      <c r="C177" s="87" t="s">
        <v>2</v>
      </c>
      <c r="D177" s="87">
        <v>10</v>
      </c>
      <c r="E177" s="87" t="str">
        <f t="shared" si="247"/>
        <v>X10</v>
      </c>
      <c r="F177" s="87" t="s">
        <v>128</v>
      </c>
      <c r="G177" s="88">
        <v>4</v>
      </c>
      <c r="H177" s="87" t="str">
        <f t="shared" si="241"/>
        <v>YYY304/4</v>
      </c>
      <c r="I177" s="89" t="s">
        <v>3</v>
      </c>
      <c r="J177" s="89" t="s">
        <v>3</v>
      </c>
      <c r="K177" s="65">
        <v>0.31597222222222221</v>
      </c>
      <c r="L177" s="90">
        <v>0.31666666666666665</v>
      </c>
      <c r="M177" s="87" t="s">
        <v>129</v>
      </c>
      <c r="N177" s="91">
        <v>0.32500000000000001</v>
      </c>
      <c r="O177" s="87" t="s">
        <v>44</v>
      </c>
      <c r="P177" s="87" t="str">
        <f t="shared" si="248"/>
        <v>OK</v>
      </c>
      <c r="Q177" s="4">
        <f t="shared" si="249"/>
        <v>8.3333333333333592E-3</v>
      </c>
      <c r="R177" s="4">
        <f t="shared" si="250"/>
        <v>6.9444444444444198E-4</v>
      </c>
      <c r="S177" s="4">
        <f t="shared" si="251"/>
        <v>9.0277777777778012E-3</v>
      </c>
      <c r="T177" s="4">
        <f t="shared" si="252"/>
        <v>0</v>
      </c>
      <c r="U177" s="1">
        <v>7.1</v>
      </c>
      <c r="V177" s="1">
        <f>INDEX('Počty dní'!A:E,MATCH(E177,'Počty dní'!C:C,0),4)</f>
        <v>195</v>
      </c>
      <c r="W177" s="17">
        <f t="shared" si="253"/>
        <v>1384.5</v>
      </c>
      <c r="Y177" s="59"/>
      <c r="Z177" s="59"/>
      <c r="AA177" s="59"/>
    </row>
    <row r="178" spans="1:27" x14ac:dyDescent="0.25">
      <c r="A178" s="86">
        <v>816</v>
      </c>
      <c r="B178" s="87">
        <v>8016</v>
      </c>
      <c r="C178" s="87" t="s">
        <v>2</v>
      </c>
      <c r="D178" s="87"/>
      <c r="E178" s="87" t="str">
        <f>CONCATENATE(C178,D178)</f>
        <v>X</v>
      </c>
      <c r="F178" s="87" t="s">
        <v>116</v>
      </c>
      <c r="G178" s="88">
        <v>8</v>
      </c>
      <c r="H178" s="87" t="str">
        <f t="shared" si="241"/>
        <v>XXX280/8</v>
      </c>
      <c r="I178" s="89" t="s">
        <v>3</v>
      </c>
      <c r="J178" s="89" t="s">
        <v>3</v>
      </c>
      <c r="K178" s="65">
        <v>0.35625000000000001</v>
      </c>
      <c r="L178" s="90">
        <v>0.3576388888888889</v>
      </c>
      <c r="M178" s="87" t="s">
        <v>44</v>
      </c>
      <c r="N178" s="91">
        <v>0.3888888888888889</v>
      </c>
      <c r="O178" s="87" t="s">
        <v>9</v>
      </c>
      <c r="P178" s="87" t="str">
        <f t="shared" si="248"/>
        <v>OK</v>
      </c>
      <c r="Q178" s="4">
        <f t="shared" si="249"/>
        <v>3.125E-2</v>
      </c>
      <c r="R178" s="4">
        <f t="shared" si="250"/>
        <v>1.388888888888884E-3</v>
      </c>
      <c r="S178" s="4">
        <f t="shared" si="251"/>
        <v>3.2638888888888884E-2</v>
      </c>
      <c r="T178" s="4">
        <f t="shared" si="252"/>
        <v>3.125E-2</v>
      </c>
      <c r="U178" s="1">
        <v>24.8</v>
      </c>
      <c r="V178" s="1">
        <f>INDEX('Počty dní'!A:E,MATCH(E178,'Počty dní'!C:C,0),4)</f>
        <v>195</v>
      </c>
      <c r="W178" s="17">
        <f>V178*U178</f>
        <v>4836</v>
      </c>
      <c r="Y178" s="59"/>
      <c r="Z178" s="59"/>
      <c r="AA178" s="59"/>
    </row>
    <row r="179" spans="1:27" x14ac:dyDescent="0.25">
      <c r="A179" s="86">
        <v>816</v>
      </c>
      <c r="B179" s="87">
        <v>8016</v>
      </c>
      <c r="C179" s="87" t="s">
        <v>2</v>
      </c>
      <c r="D179" s="87"/>
      <c r="E179" s="87" t="str">
        <f>CONCATENATE(C179,D179)</f>
        <v>X</v>
      </c>
      <c r="F179" s="87" t="s">
        <v>37</v>
      </c>
      <c r="G179" s="88">
        <v>3</v>
      </c>
      <c r="H179" s="87" t="str">
        <f t="shared" si="241"/>
        <v>XXX326/3</v>
      </c>
      <c r="I179" s="89" t="s">
        <v>3</v>
      </c>
      <c r="J179" s="89" t="s">
        <v>3</v>
      </c>
      <c r="K179" s="65">
        <v>0.39791666666666664</v>
      </c>
      <c r="L179" s="90">
        <v>0.39930555555555558</v>
      </c>
      <c r="M179" s="87" t="s">
        <v>9</v>
      </c>
      <c r="N179" s="91">
        <v>0.41041666666666665</v>
      </c>
      <c r="O179" s="87" t="s">
        <v>38</v>
      </c>
      <c r="P179" s="87" t="str">
        <f t="shared" si="248"/>
        <v>OK</v>
      </c>
      <c r="Q179" s="4">
        <f t="shared" si="249"/>
        <v>1.1111111111111072E-2</v>
      </c>
      <c r="R179" s="4">
        <f t="shared" si="250"/>
        <v>1.3888888888889395E-3</v>
      </c>
      <c r="S179" s="4">
        <f t="shared" si="251"/>
        <v>1.2500000000000011E-2</v>
      </c>
      <c r="T179" s="4">
        <f t="shared" si="252"/>
        <v>9.0277777777777457E-3</v>
      </c>
      <c r="U179" s="1">
        <v>10.3</v>
      </c>
      <c r="V179" s="1">
        <f>INDEX('Počty dní'!A:E,MATCH(E179,'Počty dní'!C:C,0),4)</f>
        <v>195</v>
      </c>
      <c r="W179" s="17">
        <f>V179*U179</f>
        <v>2008.5000000000002</v>
      </c>
      <c r="Y179" s="59"/>
      <c r="Z179" s="59"/>
      <c r="AA179" s="59"/>
    </row>
    <row r="180" spans="1:27" x14ac:dyDescent="0.25">
      <c r="A180" s="86">
        <v>816</v>
      </c>
      <c r="B180" s="87">
        <v>8016</v>
      </c>
      <c r="C180" s="87" t="s">
        <v>2</v>
      </c>
      <c r="D180" s="87"/>
      <c r="E180" s="87" t="str">
        <f>CONCATENATE(C180,D180)</f>
        <v>X</v>
      </c>
      <c r="F180" s="87" t="s">
        <v>37</v>
      </c>
      <c r="G180" s="88">
        <v>6</v>
      </c>
      <c r="H180" s="87" t="str">
        <f t="shared" si="241"/>
        <v>XXX326/6</v>
      </c>
      <c r="I180" s="89" t="s">
        <v>3</v>
      </c>
      <c r="J180" s="89" t="s">
        <v>3</v>
      </c>
      <c r="K180" s="65">
        <v>0.41041666666666665</v>
      </c>
      <c r="L180" s="90">
        <v>0.41111111111111109</v>
      </c>
      <c r="M180" s="87" t="s">
        <v>38</v>
      </c>
      <c r="N180" s="91">
        <v>0.43263888888888891</v>
      </c>
      <c r="O180" s="87" t="s">
        <v>9</v>
      </c>
      <c r="P180" s="87" t="str">
        <f t="shared" si="242"/>
        <v>OK</v>
      </c>
      <c r="Q180" s="4">
        <f t="shared" si="243"/>
        <v>2.1527777777777812E-2</v>
      </c>
      <c r="R180" s="4">
        <f t="shared" si="244"/>
        <v>6.9444444444444198E-4</v>
      </c>
      <c r="S180" s="4">
        <f t="shared" si="245"/>
        <v>2.2222222222222254E-2</v>
      </c>
      <c r="T180" s="4">
        <f t="shared" si="246"/>
        <v>0</v>
      </c>
      <c r="U180" s="1">
        <v>18.3</v>
      </c>
      <c r="V180" s="1">
        <f>INDEX('Počty dní'!A:E,MATCH(E180,'Počty dní'!C:C,0),4)</f>
        <v>195</v>
      </c>
      <c r="W180" s="17">
        <f>V180*U180</f>
        <v>3568.5</v>
      </c>
      <c r="Y180" s="59"/>
      <c r="Z180" s="59"/>
      <c r="AA180" s="59"/>
    </row>
    <row r="181" spans="1:27" x14ac:dyDescent="0.25">
      <c r="A181" s="86">
        <v>816</v>
      </c>
      <c r="B181" s="87">
        <v>8016</v>
      </c>
      <c r="C181" s="87" t="s">
        <v>2</v>
      </c>
      <c r="D181" s="87"/>
      <c r="E181" s="87" t="str">
        <f t="shared" si="247"/>
        <v>X</v>
      </c>
      <c r="F181" s="87" t="s">
        <v>116</v>
      </c>
      <c r="G181" s="88">
        <v>7</v>
      </c>
      <c r="H181" s="87" t="str">
        <f t="shared" si="241"/>
        <v>XXX280/7</v>
      </c>
      <c r="I181" s="89" t="s">
        <v>3</v>
      </c>
      <c r="J181" s="89" t="s">
        <v>3</v>
      </c>
      <c r="K181" s="65">
        <v>0.5229166666666667</v>
      </c>
      <c r="L181" s="90">
        <v>0.52638888888888891</v>
      </c>
      <c r="M181" s="87" t="s">
        <v>9</v>
      </c>
      <c r="N181" s="91">
        <v>0.55694444444444446</v>
      </c>
      <c r="O181" s="87" t="s">
        <v>44</v>
      </c>
      <c r="P181" s="87" t="str">
        <f t="shared" si="242"/>
        <v>OK</v>
      </c>
      <c r="Q181" s="4">
        <f t="shared" si="243"/>
        <v>3.0555555555555558E-2</v>
      </c>
      <c r="R181" s="4">
        <f t="shared" si="244"/>
        <v>3.4722222222222099E-3</v>
      </c>
      <c r="S181" s="4">
        <f t="shared" si="245"/>
        <v>3.4027777777777768E-2</v>
      </c>
      <c r="T181" s="4">
        <f t="shared" si="246"/>
        <v>9.027777777777779E-2</v>
      </c>
      <c r="U181" s="1">
        <v>24.8</v>
      </c>
      <c r="V181" s="1">
        <f>INDEX('Počty dní'!A:E,MATCH(E181,'Počty dní'!C:C,0),4)</f>
        <v>195</v>
      </c>
      <c r="W181" s="17">
        <f t="shared" si="253"/>
        <v>4836</v>
      </c>
      <c r="Y181" s="59"/>
      <c r="Z181" s="59"/>
      <c r="AA181" s="59"/>
    </row>
    <row r="182" spans="1:27" x14ac:dyDescent="0.25">
      <c r="A182" s="86">
        <v>816</v>
      </c>
      <c r="B182" s="87">
        <v>8016</v>
      </c>
      <c r="C182" s="87" t="s">
        <v>2</v>
      </c>
      <c r="D182" s="87"/>
      <c r="E182" s="87" t="str">
        <f>CONCATENATE(C182,D182)</f>
        <v>X</v>
      </c>
      <c r="F182" s="87" t="s">
        <v>116</v>
      </c>
      <c r="G182" s="88">
        <v>14</v>
      </c>
      <c r="H182" s="87" t="str">
        <f t="shared" si="241"/>
        <v>XXX280/14</v>
      </c>
      <c r="I182" s="89" t="s">
        <v>3</v>
      </c>
      <c r="J182" s="89" t="s">
        <v>3</v>
      </c>
      <c r="K182" s="65">
        <v>0.60624999999999996</v>
      </c>
      <c r="L182" s="90">
        <v>0.60763888888888895</v>
      </c>
      <c r="M182" s="87" t="s">
        <v>44</v>
      </c>
      <c r="N182" s="91">
        <v>0.63888888888888895</v>
      </c>
      <c r="O182" s="87" t="s">
        <v>9</v>
      </c>
      <c r="P182" s="87" t="str">
        <f t="shared" si="242"/>
        <v>OK</v>
      </c>
      <c r="Q182" s="4">
        <f t="shared" si="243"/>
        <v>3.125E-2</v>
      </c>
      <c r="R182" s="4">
        <f t="shared" si="244"/>
        <v>1.388888888888995E-3</v>
      </c>
      <c r="S182" s="4">
        <f t="shared" si="245"/>
        <v>3.2638888888888995E-2</v>
      </c>
      <c r="T182" s="4">
        <f t="shared" si="246"/>
        <v>4.9305555555555491E-2</v>
      </c>
      <c r="U182" s="1">
        <v>24.8</v>
      </c>
      <c r="V182" s="1">
        <f>INDEX('Počty dní'!A:E,MATCH(E182,'Počty dní'!C:C,0),4)</f>
        <v>195</v>
      </c>
      <c r="W182" s="17">
        <f>V182*U182</f>
        <v>4836</v>
      </c>
      <c r="Y182" s="59"/>
      <c r="Z182" s="59"/>
      <c r="AA182" s="59"/>
    </row>
    <row r="183" spans="1:27" ht="15.75" thickBot="1" x14ac:dyDescent="0.3">
      <c r="A183" s="86">
        <v>816</v>
      </c>
      <c r="B183" s="87">
        <v>8016</v>
      </c>
      <c r="C183" s="87" t="s">
        <v>2</v>
      </c>
      <c r="D183" s="87"/>
      <c r="E183" s="87" t="str">
        <f t="shared" si="247"/>
        <v>X</v>
      </c>
      <c r="F183" s="87" t="s">
        <v>116</v>
      </c>
      <c r="G183" s="88">
        <v>13</v>
      </c>
      <c r="H183" s="87" t="str">
        <f t="shared" si="241"/>
        <v>XXX280/13</v>
      </c>
      <c r="I183" s="89" t="s">
        <v>3</v>
      </c>
      <c r="J183" s="89" t="s">
        <v>3</v>
      </c>
      <c r="K183" s="65">
        <v>0.68958333333333333</v>
      </c>
      <c r="L183" s="90">
        <v>0.69305555555555554</v>
      </c>
      <c r="M183" s="87" t="s">
        <v>9</v>
      </c>
      <c r="N183" s="91">
        <v>0.72361111111111109</v>
      </c>
      <c r="O183" s="87" t="s">
        <v>44</v>
      </c>
      <c r="P183" s="87"/>
      <c r="Q183" s="4">
        <f t="shared" si="243"/>
        <v>3.0555555555555558E-2</v>
      </c>
      <c r="R183" s="4">
        <f t="shared" si="244"/>
        <v>3.4722222222222099E-3</v>
      </c>
      <c r="S183" s="4">
        <f t="shared" si="245"/>
        <v>3.4027777777777768E-2</v>
      </c>
      <c r="T183" s="4">
        <f t="shared" si="246"/>
        <v>5.0694444444444375E-2</v>
      </c>
      <c r="U183" s="1">
        <v>24.8</v>
      </c>
      <c r="V183" s="1">
        <f>INDEX('Počty dní'!A:E,MATCH(E183,'Počty dní'!C:C,0),4)</f>
        <v>195</v>
      </c>
      <c r="W183" s="17">
        <f t="shared" si="253"/>
        <v>4836</v>
      </c>
      <c r="Y183" s="59"/>
      <c r="Z183" s="59"/>
      <c r="AA183" s="59"/>
    </row>
    <row r="184" spans="1:27" ht="15.75" thickBot="1" x14ac:dyDescent="0.3">
      <c r="A184" s="106" t="str">
        <f ca="1">CONCATENATE(INDIRECT("R[-3]C[0]",FALSE),"celkem")</f>
        <v>816celkem</v>
      </c>
      <c r="B184" s="107"/>
      <c r="C184" s="107" t="str">
        <f ca="1">INDIRECT("R[-1]C[12]",FALSE)</f>
        <v>Černovice,,nám.</v>
      </c>
      <c r="D184" s="108"/>
      <c r="E184" s="107"/>
      <c r="F184" s="108"/>
      <c r="G184" s="109"/>
      <c r="H184" s="110"/>
      <c r="I184" s="111"/>
      <c r="J184" s="112" t="str">
        <f ca="1">INDIRECT("R[-3]C[0]",FALSE)</f>
        <v>S</v>
      </c>
      <c r="K184" s="113"/>
      <c r="L184" s="114"/>
      <c r="M184" s="115"/>
      <c r="N184" s="114"/>
      <c r="O184" s="116"/>
      <c r="P184" s="107"/>
      <c r="Q184" s="8">
        <f>SUM(Q174:Q183)</f>
        <v>0.23472222222222225</v>
      </c>
      <c r="R184" s="8">
        <f t="shared" ref="R184:T184" si="254">SUM(R174:R183)</f>
        <v>1.5972222222222249E-2</v>
      </c>
      <c r="S184" s="8">
        <f t="shared" si="254"/>
        <v>0.2506944444444445</v>
      </c>
      <c r="T184" s="8">
        <f t="shared" si="254"/>
        <v>0.47291666666666654</v>
      </c>
      <c r="U184" s="9">
        <f>SUM(U174:U183)</f>
        <v>191.60000000000002</v>
      </c>
      <c r="V184" s="10"/>
      <c r="W184" s="11">
        <f>SUM(W174:W183)</f>
        <v>37362</v>
      </c>
      <c r="Y184" s="59"/>
      <c r="Z184" s="59"/>
      <c r="AA184" s="59"/>
    </row>
    <row r="185" spans="1:27" x14ac:dyDescent="0.25">
      <c r="Y185" s="59"/>
      <c r="Z185" s="59"/>
      <c r="AA185" s="59"/>
    </row>
    <row r="186" spans="1:27" ht="15.75" thickBot="1" x14ac:dyDescent="0.3">
      <c r="Y186" s="59"/>
      <c r="Z186" s="59"/>
      <c r="AA186" s="59"/>
    </row>
    <row r="187" spans="1:27" x14ac:dyDescent="0.25">
      <c r="A187" s="80">
        <v>817</v>
      </c>
      <c r="B187" s="81">
        <v>8017</v>
      </c>
      <c r="C187" s="81" t="s">
        <v>2</v>
      </c>
      <c r="D187" s="81"/>
      <c r="E187" s="81" t="str">
        <f t="shared" ref="E187:E193" si="255">CONCATENATE(C187,D187)</f>
        <v>X</v>
      </c>
      <c r="F187" s="81" t="s">
        <v>116</v>
      </c>
      <c r="G187" s="82">
        <v>2</v>
      </c>
      <c r="H187" s="81" t="str">
        <f t="shared" ref="H187:H194" si="256">CONCATENATE(F187,"/",G187)</f>
        <v>XXX280/2</v>
      </c>
      <c r="I187" s="83" t="s">
        <v>3</v>
      </c>
      <c r="J187" s="83" t="s">
        <v>18</v>
      </c>
      <c r="K187" s="67">
        <v>0.18958333333333333</v>
      </c>
      <c r="L187" s="84">
        <v>0.19097222222222221</v>
      </c>
      <c r="M187" s="81" t="s">
        <v>44</v>
      </c>
      <c r="N187" s="85">
        <v>0.22222222222222221</v>
      </c>
      <c r="O187" s="81" t="s">
        <v>9</v>
      </c>
      <c r="P187" s="81" t="str">
        <f t="shared" ref="P187:P192" si="257">IF(M188=O187,"OK","POZOR")</f>
        <v>OK</v>
      </c>
      <c r="Q187" s="14">
        <f t="shared" ref="Q187:Q192" si="258">IF(ISNUMBER(G187),N187-L187,IF(F187="přejezd",N187-L187,0))</f>
        <v>3.125E-2</v>
      </c>
      <c r="R187" s="14">
        <f t="shared" ref="R187:R192" si="259">IF(ISNUMBER(G187),L187-K187,0)</f>
        <v>1.388888888888884E-3</v>
      </c>
      <c r="S187" s="14">
        <f t="shared" ref="S187:S192" si="260">Q187+R187</f>
        <v>3.2638888888888884E-2</v>
      </c>
      <c r="T187" s="14"/>
      <c r="U187" s="13">
        <v>24.8</v>
      </c>
      <c r="V187" s="13">
        <f>INDEX('Počty dní'!A:E,MATCH(E187,'Počty dní'!C:C,0),4)</f>
        <v>195</v>
      </c>
      <c r="W187" s="16">
        <f t="shared" ref="W187:W193" si="261">V187*U187</f>
        <v>4836</v>
      </c>
      <c r="Y187" s="59"/>
      <c r="Z187" s="59"/>
      <c r="AA187" s="59"/>
    </row>
    <row r="188" spans="1:27" x14ac:dyDescent="0.25">
      <c r="A188" s="86">
        <v>817</v>
      </c>
      <c r="B188" s="87">
        <v>8017</v>
      </c>
      <c r="C188" s="87" t="s">
        <v>2</v>
      </c>
      <c r="D188" s="87"/>
      <c r="E188" s="87" t="str">
        <f t="shared" si="255"/>
        <v>X</v>
      </c>
      <c r="F188" s="87" t="s">
        <v>116</v>
      </c>
      <c r="G188" s="88">
        <v>1</v>
      </c>
      <c r="H188" s="87" t="str">
        <f t="shared" ref="H188:H193" si="262">CONCATENATE(F188,"/",G188)</f>
        <v>XXX280/1</v>
      </c>
      <c r="I188" s="89" t="s">
        <v>3</v>
      </c>
      <c r="J188" s="89" t="s">
        <v>18</v>
      </c>
      <c r="K188" s="65">
        <v>0.23333333333333334</v>
      </c>
      <c r="L188" s="90">
        <v>0.23472222222222219</v>
      </c>
      <c r="M188" s="87" t="s">
        <v>9</v>
      </c>
      <c r="N188" s="91">
        <v>0.26527777777777778</v>
      </c>
      <c r="O188" s="87" t="s">
        <v>44</v>
      </c>
      <c r="P188" s="87" t="str">
        <f t="shared" si="257"/>
        <v>OK</v>
      </c>
      <c r="Q188" s="4">
        <f t="shared" si="258"/>
        <v>3.0555555555555586E-2</v>
      </c>
      <c r="R188" s="4">
        <f t="shared" si="259"/>
        <v>1.3888888888888562E-3</v>
      </c>
      <c r="S188" s="4">
        <f t="shared" si="260"/>
        <v>3.1944444444444442E-2</v>
      </c>
      <c r="T188" s="4">
        <f t="shared" ref="T188:T192" si="263">K188-N187</f>
        <v>1.1111111111111127E-2</v>
      </c>
      <c r="U188" s="1">
        <v>24.8</v>
      </c>
      <c r="V188" s="1">
        <f>INDEX('Počty dní'!A:E,MATCH(E188,'Počty dní'!C:C,0),4)</f>
        <v>195</v>
      </c>
      <c r="W188" s="17">
        <f t="shared" si="261"/>
        <v>4836</v>
      </c>
      <c r="Y188" s="59"/>
      <c r="Z188" s="59"/>
      <c r="AA188" s="59"/>
    </row>
    <row r="189" spans="1:27" x14ac:dyDescent="0.25">
      <c r="A189" s="86">
        <v>817</v>
      </c>
      <c r="B189" s="87">
        <v>8017</v>
      </c>
      <c r="C189" s="87" t="s">
        <v>2</v>
      </c>
      <c r="D189" s="87"/>
      <c r="E189" s="87" t="str">
        <f t="shared" si="255"/>
        <v>X</v>
      </c>
      <c r="F189" s="87" t="s">
        <v>116</v>
      </c>
      <c r="G189" s="88">
        <v>6</v>
      </c>
      <c r="H189" s="87" t="str">
        <f t="shared" si="262"/>
        <v>XXX280/6</v>
      </c>
      <c r="I189" s="89" t="s">
        <v>18</v>
      </c>
      <c r="J189" s="89" t="s">
        <v>18</v>
      </c>
      <c r="K189" s="65">
        <v>0.27083333333333331</v>
      </c>
      <c r="L189" s="90">
        <v>0.27430555555555552</v>
      </c>
      <c r="M189" s="87" t="s">
        <v>44</v>
      </c>
      <c r="N189" s="91">
        <v>0.30555555555555552</v>
      </c>
      <c r="O189" s="87" t="s">
        <v>9</v>
      </c>
      <c r="P189" s="87" t="str">
        <f t="shared" si="257"/>
        <v>OK</v>
      </c>
      <c r="Q189" s="4">
        <f t="shared" si="258"/>
        <v>3.125E-2</v>
      </c>
      <c r="R189" s="4">
        <f t="shared" si="259"/>
        <v>3.4722222222222099E-3</v>
      </c>
      <c r="S189" s="4">
        <f t="shared" si="260"/>
        <v>3.472222222222221E-2</v>
      </c>
      <c r="T189" s="4">
        <f t="shared" si="263"/>
        <v>5.5555555555555358E-3</v>
      </c>
      <c r="U189" s="1">
        <v>24.8</v>
      </c>
      <c r="V189" s="1">
        <f>INDEX('Počty dní'!A:E,MATCH(E189,'Počty dní'!C:C,0),4)</f>
        <v>195</v>
      </c>
      <c r="W189" s="17">
        <f t="shared" si="261"/>
        <v>4836</v>
      </c>
      <c r="Y189" s="59"/>
      <c r="Z189" s="59"/>
      <c r="AA189" s="59"/>
    </row>
    <row r="190" spans="1:27" x14ac:dyDescent="0.25">
      <c r="A190" s="86">
        <v>817</v>
      </c>
      <c r="B190" s="87">
        <v>8017</v>
      </c>
      <c r="C190" s="87" t="s">
        <v>2</v>
      </c>
      <c r="D190" s="87">
        <v>10</v>
      </c>
      <c r="E190" s="87" t="str">
        <f t="shared" si="255"/>
        <v>X10</v>
      </c>
      <c r="F190" s="87" t="s">
        <v>116</v>
      </c>
      <c r="G190" s="88">
        <v>9</v>
      </c>
      <c r="H190" s="87" t="str">
        <f t="shared" si="262"/>
        <v>XXX280/9</v>
      </c>
      <c r="I190" s="89" t="s">
        <v>18</v>
      </c>
      <c r="J190" s="89" t="s">
        <v>18</v>
      </c>
      <c r="K190" s="65">
        <v>0.56458333333333333</v>
      </c>
      <c r="L190" s="90">
        <v>0.56805555555555554</v>
      </c>
      <c r="M190" s="87" t="s">
        <v>9</v>
      </c>
      <c r="N190" s="91">
        <v>0.58194444444444449</v>
      </c>
      <c r="O190" s="87" t="s">
        <v>41</v>
      </c>
      <c r="P190" s="87" t="str">
        <f t="shared" si="257"/>
        <v>OK</v>
      </c>
      <c r="Q190" s="4">
        <f t="shared" si="258"/>
        <v>1.3888888888888951E-2</v>
      </c>
      <c r="R190" s="4">
        <f t="shared" si="259"/>
        <v>3.4722222222222099E-3</v>
      </c>
      <c r="S190" s="4">
        <f t="shared" si="260"/>
        <v>1.736111111111116E-2</v>
      </c>
      <c r="T190" s="4">
        <f t="shared" si="263"/>
        <v>0.2590277777777778</v>
      </c>
      <c r="U190" s="1">
        <v>11.1</v>
      </c>
      <c r="V190" s="1">
        <f>INDEX('Počty dní'!A:E,MATCH(E190,'Počty dní'!C:C,0),4)</f>
        <v>195</v>
      </c>
      <c r="W190" s="17">
        <f t="shared" si="261"/>
        <v>2164.5</v>
      </c>
      <c r="Y190" s="59"/>
      <c r="Z190" s="59"/>
      <c r="AA190" s="59"/>
    </row>
    <row r="191" spans="1:27" x14ac:dyDescent="0.25">
      <c r="A191" s="86">
        <v>817</v>
      </c>
      <c r="B191" s="87">
        <v>8017</v>
      </c>
      <c r="C191" s="87" t="s">
        <v>2</v>
      </c>
      <c r="D191" s="87">
        <v>10</v>
      </c>
      <c r="E191" s="87" t="str">
        <f t="shared" si="255"/>
        <v>X10</v>
      </c>
      <c r="F191" s="87" t="s">
        <v>116</v>
      </c>
      <c r="G191" s="88">
        <v>12</v>
      </c>
      <c r="H191" s="87" t="str">
        <f t="shared" si="262"/>
        <v>XXX280/12</v>
      </c>
      <c r="I191" s="89" t="s">
        <v>3</v>
      </c>
      <c r="J191" s="89" t="s">
        <v>18</v>
      </c>
      <c r="K191" s="65">
        <v>0.58194444444444449</v>
      </c>
      <c r="L191" s="90">
        <v>0.58333333333333337</v>
      </c>
      <c r="M191" s="87" t="s">
        <v>41</v>
      </c>
      <c r="N191" s="91">
        <v>0.59722222222222221</v>
      </c>
      <c r="O191" s="87" t="s">
        <v>9</v>
      </c>
      <c r="P191" s="87" t="str">
        <f t="shared" si="257"/>
        <v>OK</v>
      </c>
      <c r="Q191" s="4">
        <f t="shared" si="258"/>
        <v>1.388888888888884E-2</v>
      </c>
      <c r="R191" s="4">
        <f t="shared" si="259"/>
        <v>1.388888888888884E-3</v>
      </c>
      <c r="S191" s="4">
        <f t="shared" si="260"/>
        <v>1.5277777777777724E-2</v>
      </c>
      <c r="T191" s="4">
        <f t="shared" si="263"/>
        <v>0</v>
      </c>
      <c r="U191" s="1">
        <v>11.1</v>
      </c>
      <c r="V191" s="1">
        <f>INDEX('Počty dní'!A:E,MATCH(E191,'Počty dní'!C:C,0),4)</f>
        <v>195</v>
      </c>
      <c r="W191" s="17">
        <f t="shared" si="261"/>
        <v>2164.5</v>
      </c>
      <c r="Y191" s="59"/>
      <c r="Z191" s="59"/>
      <c r="AA191" s="59"/>
    </row>
    <row r="192" spans="1:27" x14ac:dyDescent="0.25">
      <c r="A192" s="86">
        <v>817</v>
      </c>
      <c r="B192" s="87">
        <v>8017</v>
      </c>
      <c r="C192" s="87" t="s">
        <v>2</v>
      </c>
      <c r="D192" s="87"/>
      <c r="E192" s="87" t="str">
        <f t="shared" si="255"/>
        <v>X</v>
      </c>
      <c r="F192" s="87" t="s">
        <v>116</v>
      </c>
      <c r="G192" s="88">
        <v>11</v>
      </c>
      <c r="H192" s="87" t="str">
        <f t="shared" si="262"/>
        <v>XXX280/11</v>
      </c>
      <c r="I192" s="89" t="s">
        <v>18</v>
      </c>
      <c r="J192" s="89" t="s">
        <v>18</v>
      </c>
      <c r="K192" s="65">
        <v>0.60624999999999996</v>
      </c>
      <c r="L192" s="90">
        <v>0.60972222222222217</v>
      </c>
      <c r="M192" s="87" t="s">
        <v>9</v>
      </c>
      <c r="N192" s="91">
        <v>0.64027777777777783</v>
      </c>
      <c r="O192" s="87" t="s">
        <v>44</v>
      </c>
      <c r="P192" s="87" t="str">
        <f t="shared" si="257"/>
        <v>OK</v>
      </c>
      <c r="Q192" s="4">
        <f t="shared" si="258"/>
        <v>3.0555555555555669E-2</v>
      </c>
      <c r="R192" s="4">
        <f t="shared" si="259"/>
        <v>3.4722222222222099E-3</v>
      </c>
      <c r="S192" s="4">
        <f t="shared" si="260"/>
        <v>3.4027777777777879E-2</v>
      </c>
      <c r="T192" s="4">
        <f t="shared" si="263"/>
        <v>9.0277777777777457E-3</v>
      </c>
      <c r="U192" s="1">
        <v>24.8</v>
      </c>
      <c r="V192" s="1">
        <f>INDEX('Počty dní'!A:E,MATCH(E192,'Počty dní'!C:C,0),4)</f>
        <v>195</v>
      </c>
      <c r="W192" s="17">
        <f t="shared" si="261"/>
        <v>4836</v>
      </c>
      <c r="Y192" s="59"/>
      <c r="Z192" s="59"/>
      <c r="AA192" s="59"/>
    </row>
    <row r="193" spans="1:27" x14ac:dyDescent="0.25">
      <c r="A193" s="86">
        <v>817</v>
      </c>
      <c r="B193" s="87">
        <v>8017</v>
      </c>
      <c r="C193" s="87" t="s">
        <v>2</v>
      </c>
      <c r="D193" s="87"/>
      <c r="E193" s="87" t="str">
        <f t="shared" si="255"/>
        <v>X</v>
      </c>
      <c r="F193" s="87" t="s">
        <v>116</v>
      </c>
      <c r="G193" s="88">
        <v>16</v>
      </c>
      <c r="H193" s="87" t="str">
        <f t="shared" si="262"/>
        <v>XXX280/16</v>
      </c>
      <c r="I193" s="89" t="s">
        <v>3</v>
      </c>
      <c r="J193" s="89" t="s">
        <v>18</v>
      </c>
      <c r="K193" s="65">
        <v>0.68958333333333333</v>
      </c>
      <c r="L193" s="90">
        <v>0.69097222222222221</v>
      </c>
      <c r="M193" s="87" t="s">
        <v>44</v>
      </c>
      <c r="N193" s="91">
        <v>0.72222222222222221</v>
      </c>
      <c r="O193" s="87" t="s">
        <v>9</v>
      </c>
      <c r="P193" s="87" t="str">
        <f t="shared" ref="P193" si="264">IF(M194=O193,"OK","POZOR")</f>
        <v>OK</v>
      </c>
      <c r="Q193" s="4">
        <f t="shared" ref="Q193" si="265">IF(ISNUMBER(G193),N193-L193,IF(F193="přejezd",N193-L193,0))</f>
        <v>3.125E-2</v>
      </c>
      <c r="R193" s="4">
        <f t="shared" ref="R193" si="266">IF(ISNUMBER(G193),L193-K193,0)</f>
        <v>1.388888888888884E-3</v>
      </c>
      <c r="S193" s="4">
        <f t="shared" ref="S193" si="267">Q193+R193</f>
        <v>3.2638888888888884E-2</v>
      </c>
      <c r="T193" s="4">
        <f t="shared" ref="T193" si="268">K193-N192</f>
        <v>4.9305555555555491E-2</v>
      </c>
      <c r="U193" s="1">
        <v>24.8</v>
      </c>
      <c r="V193" s="1">
        <f>INDEX('Počty dní'!A:E,MATCH(E193,'Počty dní'!C:C,0),4)</f>
        <v>195</v>
      </c>
      <c r="W193" s="17">
        <f t="shared" si="261"/>
        <v>4836</v>
      </c>
      <c r="Y193" s="59"/>
      <c r="Z193" s="59"/>
      <c r="AA193" s="59"/>
    </row>
    <row r="194" spans="1:27" ht="15.75" thickBot="1" x14ac:dyDescent="0.3">
      <c r="A194" s="86">
        <v>817</v>
      </c>
      <c r="B194" s="87">
        <v>8017</v>
      </c>
      <c r="C194" s="87" t="s">
        <v>2</v>
      </c>
      <c r="D194" s="87"/>
      <c r="E194" s="87" t="str">
        <f t="shared" ref="E194" si="269">CONCATENATE(C194,D194)</f>
        <v>X</v>
      </c>
      <c r="F194" s="87" t="s">
        <v>116</v>
      </c>
      <c r="G194" s="88">
        <v>15</v>
      </c>
      <c r="H194" s="87" t="str">
        <f t="shared" si="256"/>
        <v>XXX280/15</v>
      </c>
      <c r="I194" s="89" t="s">
        <v>3</v>
      </c>
      <c r="J194" s="89" t="s">
        <v>18</v>
      </c>
      <c r="K194" s="65">
        <v>0.77500000000000002</v>
      </c>
      <c r="L194" s="90">
        <v>0.77638888888888891</v>
      </c>
      <c r="M194" s="87" t="s">
        <v>9</v>
      </c>
      <c r="N194" s="91">
        <v>0.80694444444444446</v>
      </c>
      <c r="O194" s="87" t="s">
        <v>44</v>
      </c>
      <c r="P194" s="87"/>
      <c r="Q194" s="4">
        <f t="shared" ref="Q194" si="270">IF(ISNUMBER(G194),N194-L194,IF(F194="přejezd",N194-L194,0))</f>
        <v>3.0555555555555558E-2</v>
      </c>
      <c r="R194" s="4">
        <f t="shared" ref="R194" si="271">IF(ISNUMBER(G194),L194-K194,0)</f>
        <v>1.388888888888884E-3</v>
      </c>
      <c r="S194" s="4">
        <f t="shared" ref="S194" si="272">Q194+R194</f>
        <v>3.1944444444444442E-2</v>
      </c>
      <c r="T194" s="4">
        <f t="shared" ref="T194" si="273">K194-N193</f>
        <v>5.2777777777777812E-2</v>
      </c>
      <c r="U194" s="1">
        <v>24.8</v>
      </c>
      <c r="V194" s="1">
        <f>INDEX('Počty dní'!A:E,MATCH(E194,'Počty dní'!C:C,0),4)</f>
        <v>195</v>
      </c>
      <c r="W194" s="17">
        <f t="shared" ref="W194" si="274">V194*U194</f>
        <v>4836</v>
      </c>
      <c r="Y194" s="59"/>
      <c r="Z194" s="59"/>
      <c r="AA194" s="59"/>
    </row>
    <row r="195" spans="1:27" ht="15.75" thickBot="1" x14ac:dyDescent="0.3">
      <c r="A195" s="106" t="str">
        <f ca="1">CONCATENATE(INDIRECT("R[-3]C[0]",FALSE),"celkem")</f>
        <v>817celkem</v>
      </c>
      <c r="B195" s="107"/>
      <c r="C195" s="107" t="str">
        <f ca="1">INDIRECT("R[-1]C[12]",FALSE)</f>
        <v>Černovice,,nám.</v>
      </c>
      <c r="D195" s="108"/>
      <c r="E195" s="107"/>
      <c r="F195" s="108"/>
      <c r="G195" s="109"/>
      <c r="H195" s="110"/>
      <c r="I195" s="111"/>
      <c r="J195" s="112" t="str">
        <f ca="1">INDIRECT("R[-3]C[0]",FALSE)</f>
        <v>V</v>
      </c>
      <c r="K195" s="113"/>
      <c r="L195" s="114"/>
      <c r="M195" s="115"/>
      <c r="N195" s="114"/>
      <c r="O195" s="116"/>
      <c r="P195" s="107"/>
      <c r="Q195" s="8">
        <f>SUM(Q187:Q194)</f>
        <v>0.2131944444444446</v>
      </c>
      <c r="R195" s="8">
        <f t="shared" ref="R195:T195" si="275">SUM(R187:R194)</f>
        <v>1.7361111111111022E-2</v>
      </c>
      <c r="S195" s="8">
        <f t="shared" si="275"/>
        <v>0.23055555555555562</v>
      </c>
      <c r="T195" s="8">
        <f t="shared" si="275"/>
        <v>0.38680555555555551</v>
      </c>
      <c r="U195" s="9">
        <f>SUM(U187:U194)</f>
        <v>171</v>
      </c>
      <c r="V195" s="10"/>
      <c r="W195" s="11">
        <f>SUM(W187:W194)</f>
        <v>33345</v>
      </c>
      <c r="Y195" s="59"/>
      <c r="Z195" s="59"/>
      <c r="AA195" s="59"/>
    </row>
    <row r="196" spans="1:27" x14ac:dyDescent="0.25">
      <c r="K196" s="75"/>
      <c r="L196" s="75"/>
      <c r="Y196" s="59"/>
      <c r="Z196" s="59"/>
      <c r="AA196" s="59"/>
    </row>
    <row r="197" spans="1:27" ht="15.75" thickBot="1" x14ac:dyDescent="0.3">
      <c r="K197" s="75"/>
      <c r="L197" s="75"/>
      <c r="Y197" s="59"/>
      <c r="Z197" s="59"/>
      <c r="AA197" s="59"/>
    </row>
    <row r="198" spans="1:27" x14ac:dyDescent="0.25">
      <c r="A198" s="80">
        <v>818</v>
      </c>
      <c r="B198" s="81">
        <v>8018</v>
      </c>
      <c r="C198" s="81" t="s">
        <v>2</v>
      </c>
      <c r="D198" s="81">
        <v>20</v>
      </c>
      <c r="E198" s="81" t="str">
        <f t="shared" ref="E198" si="276">CONCATENATE(C198,D198)</f>
        <v>X20</v>
      </c>
      <c r="F198" s="81" t="s">
        <v>114</v>
      </c>
      <c r="G198" s="82">
        <v>4</v>
      </c>
      <c r="H198" s="81" t="str">
        <f>CONCATENATE(F198,"/",G198)</f>
        <v>XXX335/4</v>
      </c>
      <c r="I198" s="83" t="s">
        <v>3</v>
      </c>
      <c r="J198" s="83" t="s">
        <v>18</v>
      </c>
      <c r="K198" s="67">
        <v>0.20555555555555555</v>
      </c>
      <c r="L198" s="84">
        <v>0.20624999999999999</v>
      </c>
      <c r="M198" s="81" t="s">
        <v>61</v>
      </c>
      <c r="N198" s="85">
        <v>0.23749999999999999</v>
      </c>
      <c r="O198" s="81" t="s">
        <v>55</v>
      </c>
      <c r="P198" s="81" t="str">
        <f t="shared" ref="P198:P203" si="277">IF(M199=O198,"OK","POZOR")</f>
        <v>OK</v>
      </c>
      <c r="Q198" s="14">
        <f t="shared" ref="Q198:Q204" si="278">IF(ISNUMBER(G198),N198-L198,IF(F198="přejezd",N198-L198,0))</f>
        <v>3.125E-2</v>
      </c>
      <c r="R198" s="14">
        <f t="shared" ref="R198:R204" si="279">IF(ISNUMBER(G198),L198-K198,0)</f>
        <v>6.9444444444444198E-4</v>
      </c>
      <c r="S198" s="14">
        <f t="shared" ref="S198:S204" si="280">Q198+R198</f>
        <v>3.1944444444444442E-2</v>
      </c>
      <c r="T198" s="14"/>
      <c r="U198" s="13">
        <v>29.5</v>
      </c>
      <c r="V198" s="13">
        <f>INDEX('Počty dní'!A:E,MATCH(E198,'Počty dní'!C:C,0),4)</f>
        <v>195</v>
      </c>
      <c r="W198" s="16">
        <f t="shared" ref="W198" si="281">V198*U198</f>
        <v>5752.5</v>
      </c>
      <c r="Y198" s="59"/>
      <c r="Z198" s="59"/>
      <c r="AA198" s="59"/>
    </row>
    <row r="199" spans="1:27" x14ac:dyDescent="0.25">
      <c r="A199" s="86">
        <v>818</v>
      </c>
      <c r="B199" s="87">
        <v>8018</v>
      </c>
      <c r="C199" s="87" t="s">
        <v>2</v>
      </c>
      <c r="D199" s="87">
        <v>20</v>
      </c>
      <c r="E199" s="87" t="str">
        <f>CONCATENATE(C199,D199)</f>
        <v>X20</v>
      </c>
      <c r="F199" s="87" t="s">
        <v>114</v>
      </c>
      <c r="G199" s="88">
        <v>5</v>
      </c>
      <c r="H199" s="87" t="str">
        <f t="shared" ref="H199:H203" si="282">CONCATENATE(F199,"/",G199)</f>
        <v>XXX335/5</v>
      </c>
      <c r="I199" s="89" t="s">
        <v>18</v>
      </c>
      <c r="J199" s="89" t="s">
        <v>18</v>
      </c>
      <c r="K199" s="65">
        <v>0.25277777777777777</v>
      </c>
      <c r="L199" s="90">
        <v>0.25555555555555554</v>
      </c>
      <c r="M199" s="87" t="s">
        <v>55</v>
      </c>
      <c r="N199" s="91">
        <v>0.31736111111111109</v>
      </c>
      <c r="O199" s="91" t="s">
        <v>49</v>
      </c>
      <c r="P199" s="87" t="str">
        <f t="shared" si="277"/>
        <v>OK</v>
      </c>
      <c r="Q199" s="4">
        <f t="shared" si="278"/>
        <v>6.1805555555555558E-2</v>
      </c>
      <c r="R199" s="4">
        <f t="shared" si="279"/>
        <v>2.7777777777777679E-3</v>
      </c>
      <c r="S199" s="4">
        <f t="shared" si="280"/>
        <v>6.4583333333333326E-2</v>
      </c>
      <c r="T199" s="4">
        <f t="shared" ref="T199:T204" si="283">K199-N198</f>
        <v>1.5277777777777779E-2</v>
      </c>
      <c r="U199" s="1">
        <v>52.8</v>
      </c>
      <c r="V199" s="1">
        <f>INDEX('Počty dní'!A:E,MATCH(E199,'Počty dní'!C:C,0),4)</f>
        <v>195</v>
      </c>
      <c r="W199" s="17">
        <f>V199*U199</f>
        <v>10296</v>
      </c>
      <c r="Y199" s="59"/>
      <c r="Z199" s="59"/>
      <c r="AA199" s="59"/>
    </row>
    <row r="200" spans="1:27" x14ac:dyDescent="0.25">
      <c r="A200" s="86">
        <v>818</v>
      </c>
      <c r="B200" s="87">
        <v>8018</v>
      </c>
      <c r="C200" s="87" t="s">
        <v>2</v>
      </c>
      <c r="D200" s="87">
        <v>20</v>
      </c>
      <c r="E200" s="87" t="str">
        <f>CONCATENATE(C200,D200)</f>
        <v>X20</v>
      </c>
      <c r="F200" s="87" t="s">
        <v>114</v>
      </c>
      <c r="G200" s="88">
        <v>10</v>
      </c>
      <c r="H200" s="87" t="str">
        <f>CONCATENATE(F200,"/",G200)</f>
        <v>XXX335/10</v>
      </c>
      <c r="I200" s="89" t="s">
        <v>3</v>
      </c>
      <c r="J200" s="89" t="s">
        <v>18</v>
      </c>
      <c r="K200" s="65">
        <v>0.38055555555555554</v>
      </c>
      <c r="L200" s="90">
        <v>0.38333333333333336</v>
      </c>
      <c r="M200" s="91" t="s">
        <v>49</v>
      </c>
      <c r="N200" s="91">
        <v>0.44583333333333336</v>
      </c>
      <c r="O200" s="87" t="s">
        <v>55</v>
      </c>
      <c r="P200" s="87" t="str">
        <f t="shared" si="277"/>
        <v>OK</v>
      </c>
      <c r="Q200" s="4">
        <f t="shared" si="278"/>
        <v>6.25E-2</v>
      </c>
      <c r="R200" s="4">
        <f t="shared" si="279"/>
        <v>2.7777777777778234E-3</v>
      </c>
      <c r="S200" s="4">
        <f t="shared" si="280"/>
        <v>6.5277777777777823E-2</v>
      </c>
      <c r="T200" s="4">
        <f t="shared" si="283"/>
        <v>6.3194444444444442E-2</v>
      </c>
      <c r="U200" s="1">
        <v>52.8</v>
      </c>
      <c r="V200" s="1">
        <f>INDEX('Počty dní'!A:E,MATCH(E200,'Počty dní'!C:C,0),4)</f>
        <v>195</v>
      </c>
      <c r="W200" s="17">
        <f>V200*U200</f>
        <v>10296</v>
      </c>
      <c r="Y200" s="59"/>
      <c r="Z200" s="59"/>
      <c r="AA200" s="59"/>
    </row>
    <row r="201" spans="1:27" x14ac:dyDescent="0.25">
      <c r="A201" s="86">
        <v>818</v>
      </c>
      <c r="B201" s="87">
        <v>8018</v>
      </c>
      <c r="C201" s="87" t="s">
        <v>2</v>
      </c>
      <c r="D201" s="87">
        <v>20</v>
      </c>
      <c r="E201" s="87" t="str">
        <f t="shared" ref="E201" si="284">CONCATENATE(C201,D201)</f>
        <v>X20</v>
      </c>
      <c r="F201" s="87" t="s">
        <v>114</v>
      </c>
      <c r="G201" s="88">
        <v>11</v>
      </c>
      <c r="H201" s="87" t="str">
        <f t="shared" si="282"/>
        <v>XXX335/11</v>
      </c>
      <c r="I201" s="89" t="s">
        <v>3</v>
      </c>
      <c r="J201" s="89" t="s">
        <v>18</v>
      </c>
      <c r="K201" s="65">
        <v>0.46805555555555556</v>
      </c>
      <c r="L201" s="90">
        <v>0.47083333333333333</v>
      </c>
      <c r="M201" s="87" t="s">
        <v>55</v>
      </c>
      <c r="N201" s="91">
        <v>0.53263888888888888</v>
      </c>
      <c r="O201" s="91" t="s">
        <v>49</v>
      </c>
      <c r="P201" s="87" t="str">
        <f t="shared" si="277"/>
        <v>OK</v>
      </c>
      <c r="Q201" s="4">
        <f t="shared" si="278"/>
        <v>6.1805555555555558E-2</v>
      </c>
      <c r="R201" s="4">
        <f t="shared" si="279"/>
        <v>2.7777777777777679E-3</v>
      </c>
      <c r="S201" s="4">
        <f t="shared" si="280"/>
        <v>6.4583333333333326E-2</v>
      </c>
      <c r="T201" s="4">
        <f t="shared" si="283"/>
        <v>2.2222222222222199E-2</v>
      </c>
      <c r="U201" s="1">
        <v>52.8</v>
      </c>
      <c r="V201" s="1">
        <f>INDEX('Počty dní'!A:E,MATCH(E201,'Počty dní'!C:C,0),4)</f>
        <v>195</v>
      </c>
      <c r="W201" s="17">
        <f t="shared" ref="W201" si="285">V201*U201</f>
        <v>10296</v>
      </c>
      <c r="Y201" s="59"/>
      <c r="Z201" s="59"/>
      <c r="AA201" s="59"/>
    </row>
    <row r="202" spans="1:27" x14ac:dyDescent="0.25">
      <c r="A202" s="86">
        <v>818</v>
      </c>
      <c r="B202" s="87">
        <v>8018</v>
      </c>
      <c r="C202" s="87" t="s">
        <v>2</v>
      </c>
      <c r="D202" s="87">
        <v>20</v>
      </c>
      <c r="E202" s="87" t="str">
        <f t="shared" ref="E202" si="286">CONCATENATE(C202,D202)</f>
        <v>X20</v>
      </c>
      <c r="F202" s="87" t="s">
        <v>114</v>
      </c>
      <c r="G202" s="88">
        <v>16</v>
      </c>
      <c r="H202" s="87" t="str">
        <f>CONCATENATE(F202,"/",G202)</f>
        <v>XXX335/16</v>
      </c>
      <c r="I202" s="89" t="s">
        <v>18</v>
      </c>
      <c r="J202" s="89" t="s">
        <v>18</v>
      </c>
      <c r="K202" s="65">
        <v>0.58888888888888891</v>
      </c>
      <c r="L202" s="90">
        <v>0.59166666666666667</v>
      </c>
      <c r="M202" s="91" t="s">
        <v>49</v>
      </c>
      <c r="N202" s="91">
        <v>0.62152777777777779</v>
      </c>
      <c r="O202" s="87" t="s">
        <v>61</v>
      </c>
      <c r="P202" s="87" t="str">
        <f t="shared" si="277"/>
        <v>OK</v>
      </c>
      <c r="Q202" s="4">
        <f t="shared" si="278"/>
        <v>2.9861111111111116E-2</v>
      </c>
      <c r="R202" s="4">
        <f t="shared" si="279"/>
        <v>2.7777777777777679E-3</v>
      </c>
      <c r="S202" s="4">
        <f t="shared" si="280"/>
        <v>3.2638888888888884E-2</v>
      </c>
      <c r="T202" s="4">
        <f t="shared" si="283"/>
        <v>5.6250000000000022E-2</v>
      </c>
      <c r="U202" s="1">
        <v>23.3</v>
      </c>
      <c r="V202" s="1">
        <f>INDEX('Počty dní'!A:E,MATCH(E202,'Počty dní'!C:C,0),4)</f>
        <v>195</v>
      </c>
      <c r="W202" s="17">
        <f t="shared" ref="W202" si="287">V202*U202</f>
        <v>4543.5</v>
      </c>
      <c r="Y202" s="59"/>
      <c r="Z202" s="59"/>
      <c r="AA202" s="59"/>
    </row>
    <row r="203" spans="1:27" x14ac:dyDescent="0.25">
      <c r="A203" s="86">
        <v>818</v>
      </c>
      <c r="B203" s="87">
        <v>8018</v>
      </c>
      <c r="C203" s="87" t="s">
        <v>2</v>
      </c>
      <c r="D203" s="87">
        <v>20</v>
      </c>
      <c r="E203" s="87" t="str">
        <f t="shared" ref="E203" si="288">CONCATENATE(C203,D203)</f>
        <v>X20</v>
      </c>
      <c r="F203" s="87" t="s">
        <v>114</v>
      </c>
      <c r="G203" s="88">
        <v>15</v>
      </c>
      <c r="H203" s="87" t="str">
        <f t="shared" si="282"/>
        <v>XXX335/15</v>
      </c>
      <c r="I203" s="89" t="s">
        <v>3</v>
      </c>
      <c r="J203" s="89" t="s">
        <v>18</v>
      </c>
      <c r="K203" s="65">
        <v>0.62638888888888888</v>
      </c>
      <c r="L203" s="90">
        <v>0.62777777777777777</v>
      </c>
      <c r="M203" s="87" t="s">
        <v>61</v>
      </c>
      <c r="N203" s="91">
        <v>0.65763888888888888</v>
      </c>
      <c r="O203" s="91" t="s">
        <v>49</v>
      </c>
      <c r="P203" s="87" t="str">
        <f t="shared" si="277"/>
        <v>OK</v>
      </c>
      <c r="Q203" s="4">
        <f t="shared" si="278"/>
        <v>2.9861111111111116E-2</v>
      </c>
      <c r="R203" s="4">
        <f t="shared" si="279"/>
        <v>1.388888888888884E-3</v>
      </c>
      <c r="S203" s="4">
        <f t="shared" si="280"/>
        <v>3.125E-2</v>
      </c>
      <c r="T203" s="4">
        <f t="shared" si="283"/>
        <v>4.8611111111110938E-3</v>
      </c>
      <c r="U203" s="1">
        <v>23.3</v>
      </c>
      <c r="V203" s="1">
        <f>INDEX('Počty dní'!A:E,MATCH(E203,'Počty dní'!C:C,0),4)</f>
        <v>195</v>
      </c>
      <c r="W203" s="17">
        <f t="shared" ref="W203" si="289">V203*U203</f>
        <v>4543.5</v>
      </c>
      <c r="Y203" s="59"/>
      <c r="Z203" s="59"/>
      <c r="AA203" s="59"/>
    </row>
    <row r="204" spans="1:27" ht="15.75" thickBot="1" x14ac:dyDescent="0.3">
      <c r="A204" s="86">
        <v>818</v>
      </c>
      <c r="B204" s="87">
        <v>8018</v>
      </c>
      <c r="C204" s="87" t="s">
        <v>2</v>
      </c>
      <c r="D204" s="87">
        <v>20</v>
      </c>
      <c r="E204" s="87" t="str">
        <f t="shared" ref="E204" si="290">CONCATENATE(C204,D204)</f>
        <v>X20</v>
      </c>
      <c r="F204" s="87" t="s">
        <v>114</v>
      </c>
      <c r="G204" s="88">
        <v>20</v>
      </c>
      <c r="H204" s="87" t="str">
        <f t="shared" ref="H204" si="291">CONCATENATE(F204,"/",G204)</f>
        <v>XXX335/20</v>
      </c>
      <c r="I204" s="89" t="s">
        <v>3</v>
      </c>
      <c r="J204" s="89" t="s">
        <v>18</v>
      </c>
      <c r="K204" s="65">
        <v>0.67222222222222228</v>
      </c>
      <c r="L204" s="90">
        <v>0.67500000000000004</v>
      </c>
      <c r="M204" s="91" t="s">
        <v>49</v>
      </c>
      <c r="N204" s="91">
        <v>0.70486111111111116</v>
      </c>
      <c r="O204" s="87" t="s">
        <v>61</v>
      </c>
      <c r="P204" s="87"/>
      <c r="Q204" s="4">
        <f t="shared" si="278"/>
        <v>2.9861111111111116E-2</v>
      </c>
      <c r="R204" s="4">
        <f t="shared" si="279"/>
        <v>2.7777777777777679E-3</v>
      </c>
      <c r="S204" s="4">
        <f t="shared" si="280"/>
        <v>3.2638888888888884E-2</v>
      </c>
      <c r="T204" s="4">
        <f t="shared" si="283"/>
        <v>1.4583333333333393E-2</v>
      </c>
      <c r="U204" s="1">
        <v>23.3</v>
      </c>
      <c r="V204" s="1">
        <f>INDEX('Počty dní'!A:E,MATCH(E204,'Počty dní'!C:C,0),4)</f>
        <v>195</v>
      </c>
      <c r="W204" s="17">
        <f t="shared" ref="W204" si="292">V204*U204</f>
        <v>4543.5</v>
      </c>
      <c r="Y204" s="59"/>
      <c r="Z204" s="59"/>
      <c r="AA204" s="59"/>
    </row>
    <row r="205" spans="1:27" ht="15.75" thickBot="1" x14ac:dyDescent="0.3">
      <c r="A205" s="106" t="str">
        <f ca="1">CONCATENATE(INDIRECT("R[-3]C[0]",FALSE),"celkem")</f>
        <v>818celkem</v>
      </c>
      <c r="B205" s="107"/>
      <c r="C205" s="107" t="str">
        <f ca="1">INDIRECT("R[-1]C[12]",FALSE)</f>
        <v>Mnich</v>
      </c>
      <c r="D205" s="108"/>
      <c r="E205" s="107"/>
      <c r="F205" s="108"/>
      <c r="G205" s="109"/>
      <c r="H205" s="110"/>
      <c r="I205" s="111"/>
      <c r="J205" s="112" t="str">
        <f ca="1">INDIRECT("R[-3]C[0]",FALSE)</f>
        <v>V</v>
      </c>
      <c r="K205" s="113"/>
      <c r="L205" s="114"/>
      <c r="M205" s="115"/>
      <c r="N205" s="114"/>
      <c r="O205" s="116"/>
      <c r="P205" s="107"/>
      <c r="Q205" s="8">
        <f>SUM(Q198:Q204)</f>
        <v>0.30694444444444446</v>
      </c>
      <c r="R205" s="8">
        <f t="shared" ref="R205:T205" si="293">SUM(R198:R204)</f>
        <v>1.5972222222222221E-2</v>
      </c>
      <c r="S205" s="8">
        <f t="shared" si="293"/>
        <v>0.32291666666666669</v>
      </c>
      <c r="T205" s="8">
        <f t="shared" si="293"/>
        <v>0.17638888888888893</v>
      </c>
      <c r="U205" s="9">
        <f>SUM(U198:U204)</f>
        <v>257.8</v>
      </c>
      <c r="V205" s="10"/>
      <c r="W205" s="11">
        <f>SUM(W198:W204)</f>
        <v>50271</v>
      </c>
      <c r="Y205" s="59"/>
      <c r="Z205" s="59"/>
      <c r="AA205" s="59"/>
    </row>
    <row r="206" spans="1:27" x14ac:dyDescent="0.25">
      <c r="K206" s="71"/>
      <c r="L206" s="78"/>
      <c r="M206" s="79"/>
      <c r="N206" s="79"/>
      <c r="Q206" s="2"/>
      <c r="R206" s="2"/>
      <c r="S206" s="2"/>
      <c r="T206" s="2"/>
      <c r="Y206" s="59"/>
      <c r="Z206" s="59"/>
      <c r="AA206" s="59"/>
    </row>
    <row r="207" spans="1:27" ht="15.75" thickBot="1" x14ac:dyDescent="0.3">
      <c r="Y207" s="59"/>
      <c r="Z207" s="59"/>
      <c r="AA207" s="59"/>
    </row>
    <row r="208" spans="1:27" x14ac:dyDescent="0.25">
      <c r="A208" s="80">
        <v>819</v>
      </c>
      <c r="B208" s="81">
        <v>8019</v>
      </c>
      <c r="C208" s="81" t="s">
        <v>2</v>
      </c>
      <c r="D208" s="81"/>
      <c r="E208" s="81" t="str">
        <f t="shared" ref="E208" si="294">CONCATENATE(C208,D208)</f>
        <v>X</v>
      </c>
      <c r="F208" s="81" t="s">
        <v>60</v>
      </c>
      <c r="G208" s="82">
        <v>2</v>
      </c>
      <c r="H208" s="81" t="str">
        <f t="shared" ref="H208:H217" si="295">CONCATENATE(F208,"/",G208)</f>
        <v>XXX287/2</v>
      </c>
      <c r="I208" s="83" t="s">
        <v>3</v>
      </c>
      <c r="J208" s="83" t="s">
        <v>18</v>
      </c>
      <c r="K208" s="67">
        <v>0.21180555555555555</v>
      </c>
      <c r="L208" s="84">
        <v>0.21319444444444444</v>
      </c>
      <c r="M208" s="81" t="s">
        <v>61</v>
      </c>
      <c r="N208" s="85">
        <v>0.22500000000000001</v>
      </c>
      <c r="O208" s="81" t="s">
        <v>23</v>
      </c>
      <c r="P208" s="81"/>
      <c r="Q208" s="14">
        <f t="shared" ref="Q208:Q217" si="296">IF(ISNUMBER(G208),N208-L208,IF(F208="přejezd",N208-L208,0))</f>
        <v>1.1805555555555569E-2</v>
      </c>
      <c r="R208" s="14">
        <f t="shared" ref="R208:R217" si="297">IF(ISNUMBER(G208),L208-K208,0)</f>
        <v>1.388888888888884E-3</v>
      </c>
      <c r="S208" s="14">
        <f t="shared" ref="S208:S217" si="298">Q208+R208</f>
        <v>1.3194444444444453E-2</v>
      </c>
      <c r="T208" s="14"/>
      <c r="U208" s="13">
        <v>9.9</v>
      </c>
      <c r="V208" s="13">
        <f>INDEX('Počty dní'!A:E,MATCH(E208,'Počty dní'!C:C,0),4)</f>
        <v>195</v>
      </c>
      <c r="W208" s="16">
        <f t="shared" ref="W208:W217" si="299">V208*U208</f>
        <v>1930.5</v>
      </c>
      <c r="Y208" s="59"/>
      <c r="Z208" s="59"/>
      <c r="AA208" s="59"/>
    </row>
    <row r="209" spans="1:27" x14ac:dyDescent="0.25">
      <c r="A209" s="86">
        <v>819</v>
      </c>
      <c r="B209" s="87">
        <v>8019</v>
      </c>
      <c r="C209" s="87" t="s">
        <v>2</v>
      </c>
      <c r="D209" s="87"/>
      <c r="E209" s="87" t="str">
        <f t="shared" ref="E209:E216" si="300">CONCATENATE(C209,D209)</f>
        <v>X</v>
      </c>
      <c r="F209" s="87" t="s">
        <v>115</v>
      </c>
      <c r="G209" s="88">
        <v>3</v>
      </c>
      <c r="H209" s="87" t="str">
        <f t="shared" ref="H209:H216" si="301">CONCATENATE(F209,"/",G209)</f>
        <v>XXX959/3</v>
      </c>
      <c r="I209" s="89" t="s">
        <v>18</v>
      </c>
      <c r="J209" s="89" t="s">
        <v>18</v>
      </c>
      <c r="K209" s="65">
        <v>0.24166666666666667</v>
      </c>
      <c r="L209" s="119">
        <v>0.24305555555555555</v>
      </c>
      <c r="M209" s="87" t="s">
        <v>20</v>
      </c>
      <c r="N209" s="91">
        <v>0.28472222222222221</v>
      </c>
      <c r="O209" s="87" t="s">
        <v>83</v>
      </c>
      <c r="P209" s="87" t="str">
        <f t="shared" ref="P209:P216" si="302">IF(M210=O209,"OK","POZOR")</f>
        <v>OK</v>
      </c>
      <c r="Q209" s="4">
        <f t="shared" si="296"/>
        <v>4.1666666666666657E-2</v>
      </c>
      <c r="R209" s="4">
        <f t="shared" si="297"/>
        <v>1.388888888888884E-3</v>
      </c>
      <c r="S209" s="4">
        <f t="shared" si="298"/>
        <v>4.3055555555555541E-2</v>
      </c>
      <c r="T209" s="4">
        <f t="shared" ref="T209:T217" si="303">K209-N208</f>
        <v>1.6666666666666663E-2</v>
      </c>
      <c r="U209" s="1">
        <v>39.799999999999997</v>
      </c>
      <c r="V209" s="1">
        <f>INDEX('Počty dní'!A:E,MATCH(E209,'Počty dní'!C:C,0),4)</f>
        <v>195</v>
      </c>
      <c r="W209" s="17">
        <f t="shared" ref="W209:W216" si="304">V209*U209</f>
        <v>7760.9999999999991</v>
      </c>
      <c r="Y209" s="59"/>
      <c r="Z209" s="59"/>
      <c r="AA209" s="59"/>
    </row>
    <row r="210" spans="1:27" x14ac:dyDescent="0.25">
      <c r="A210" s="86">
        <v>819</v>
      </c>
      <c r="B210" s="87">
        <v>8019</v>
      </c>
      <c r="C210" s="87" t="s">
        <v>2</v>
      </c>
      <c r="D210" s="87"/>
      <c r="E210" s="87" t="str">
        <f t="shared" si="300"/>
        <v>X</v>
      </c>
      <c r="F210" s="87" t="s">
        <v>115</v>
      </c>
      <c r="G210" s="88">
        <v>4</v>
      </c>
      <c r="H210" s="87" t="str">
        <f t="shared" si="301"/>
        <v>XXX959/4</v>
      </c>
      <c r="I210" s="89" t="s">
        <v>3</v>
      </c>
      <c r="J210" s="89" t="s">
        <v>18</v>
      </c>
      <c r="K210" s="65">
        <v>0.28611111111111109</v>
      </c>
      <c r="L210" s="120">
        <v>0.28819444444444442</v>
      </c>
      <c r="M210" s="87" t="s">
        <v>83</v>
      </c>
      <c r="N210" s="91">
        <v>0.33333333333333331</v>
      </c>
      <c r="O210" s="87" t="s">
        <v>20</v>
      </c>
      <c r="P210" s="87" t="str">
        <f t="shared" si="302"/>
        <v>OK</v>
      </c>
      <c r="Q210" s="4">
        <f t="shared" si="296"/>
        <v>4.5138888888888895E-2</v>
      </c>
      <c r="R210" s="4">
        <f t="shared" si="297"/>
        <v>2.0833333333333259E-3</v>
      </c>
      <c r="S210" s="4">
        <f t="shared" si="298"/>
        <v>4.7222222222222221E-2</v>
      </c>
      <c r="T210" s="4">
        <f t="shared" si="303"/>
        <v>1.388888888888884E-3</v>
      </c>
      <c r="U210" s="1">
        <v>44.8</v>
      </c>
      <c r="V210" s="1">
        <f>INDEX('Počty dní'!A:E,MATCH(E210,'Počty dní'!C:C,0),4)</f>
        <v>195</v>
      </c>
      <c r="W210" s="17">
        <f t="shared" si="304"/>
        <v>8736</v>
      </c>
      <c r="Y210" s="59"/>
      <c r="Z210" s="59"/>
      <c r="AA210" s="59"/>
    </row>
    <row r="211" spans="1:27" x14ac:dyDescent="0.25">
      <c r="A211" s="86">
        <v>819</v>
      </c>
      <c r="B211" s="87">
        <v>8019</v>
      </c>
      <c r="C211" s="87" t="s">
        <v>2</v>
      </c>
      <c r="D211" s="87"/>
      <c r="E211" s="87" t="str">
        <f t="shared" si="300"/>
        <v>X</v>
      </c>
      <c r="F211" s="87" t="s">
        <v>60</v>
      </c>
      <c r="G211" s="88">
        <v>5</v>
      </c>
      <c r="H211" s="87" t="str">
        <f t="shared" si="301"/>
        <v>XXX287/5</v>
      </c>
      <c r="I211" s="89" t="s">
        <v>3</v>
      </c>
      <c r="J211" s="89" t="s">
        <v>18</v>
      </c>
      <c r="K211" s="65">
        <v>0.4</v>
      </c>
      <c r="L211" s="90">
        <v>0.40138888888888885</v>
      </c>
      <c r="M211" s="87" t="s">
        <v>20</v>
      </c>
      <c r="N211" s="91">
        <v>0.41180555555555554</v>
      </c>
      <c r="O211" s="87" t="s">
        <v>61</v>
      </c>
      <c r="P211" s="87" t="str">
        <f t="shared" si="302"/>
        <v>OK</v>
      </c>
      <c r="Q211" s="4">
        <f t="shared" si="296"/>
        <v>1.0416666666666685E-2</v>
      </c>
      <c r="R211" s="4">
        <f t="shared" si="297"/>
        <v>1.3888888888888284E-3</v>
      </c>
      <c r="S211" s="4">
        <f t="shared" si="298"/>
        <v>1.1805555555555514E-2</v>
      </c>
      <c r="T211" s="4">
        <f t="shared" si="303"/>
        <v>6.6666666666666707E-2</v>
      </c>
      <c r="U211" s="1">
        <v>9.3000000000000007</v>
      </c>
      <c r="V211" s="1">
        <f>INDEX('Počty dní'!A:E,MATCH(E211,'Počty dní'!C:C,0),4)</f>
        <v>195</v>
      </c>
      <c r="W211" s="17">
        <f t="shared" si="304"/>
        <v>1813.5000000000002</v>
      </c>
      <c r="Y211" s="59"/>
      <c r="Z211" s="59"/>
      <c r="AA211" s="59"/>
    </row>
    <row r="212" spans="1:27" x14ac:dyDescent="0.25">
      <c r="A212" s="86">
        <v>819</v>
      </c>
      <c r="B212" s="87">
        <v>8019</v>
      </c>
      <c r="C212" s="87" t="s">
        <v>2</v>
      </c>
      <c r="D212" s="87"/>
      <c r="E212" s="87" t="str">
        <f t="shared" si="300"/>
        <v>X</v>
      </c>
      <c r="F212" s="87" t="s">
        <v>60</v>
      </c>
      <c r="G212" s="88">
        <v>8</v>
      </c>
      <c r="H212" s="87" t="str">
        <f t="shared" si="301"/>
        <v>XXX287/8</v>
      </c>
      <c r="I212" s="89" t="s">
        <v>3</v>
      </c>
      <c r="J212" s="89" t="s">
        <v>18</v>
      </c>
      <c r="K212" s="65">
        <v>0.4201388888888889</v>
      </c>
      <c r="L212" s="90">
        <v>0.42152777777777778</v>
      </c>
      <c r="M212" s="87" t="s">
        <v>61</v>
      </c>
      <c r="N212" s="91">
        <v>0.43194444444444446</v>
      </c>
      <c r="O212" s="87" t="s">
        <v>20</v>
      </c>
      <c r="P212" s="87" t="str">
        <f t="shared" si="302"/>
        <v>OK</v>
      </c>
      <c r="Q212" s="4">
        <f t="shared" si="296"/>
        <v>1.0416666666666685E-2</v>
      </c>
      <c r="R212" s="4">
        <f t="shared" si="297"/>
        <v>1.388888888888884E-3</v>
      </c>
      <c r="S212" s="4">
        <f t="shared" si="298"/>
        <v>1.1805555555555569E-2</v>
      </c>
      <c r="T212" s="4">
        <f t="shared" si="303"/>
        <v>8.3333333333333592E-3</v>
      </c>
      <c r="U212" s="1">
        <v>9.3000000000000007</v>
      </c>
      <c r="V212" s="1">
        <f>INDEX('Počty dní'!A:E,MATCH(E212,'Počty dní'!C:C,0),4)</f>
        <v>195</v>
      </c>
      <c r="W212" s="17">
        <f t="shared" si="304"/>
        <v>1813.5000000000002</v>
      </c>
      <c r="Y212" s="59"/>
      <c r="Z212" s="59"/>
      <c r="AA212" s="59"/>
    </row>
    <row r="213" spans="1:27" x14ac:dyDescent="0.25">
      <c r="A213" s="86">
        <v>819</v>
      </c>
      <c r="B213" s="87">
        <v>8019</v>
      </c>
      <c r="C213" s="87" t="s">
        <v>2</v>
      </c>
      <c r="D213" s="87"/>
      <c r="E213" s="87" t="str">
        <f t="shared" si="300"/>
        <v>X</v>
      </c>
      <c r="F213" s="87" t="s">
        <v>60</v>
      </c>
      <c r="G213" s="88">
        <v>7</v>
      </c>
      <c r="H213" s="87" t="str">
        <f t="shared" si="301"/>
        <v>XXX287/7</v>
      </c>
      <c r="I213" s="89" t="s">
        <v>3</v>
      </c>
      <c r="J213" s="89" t="s">
        <v>18</v>
      </c>
      <c r="K213" s="65">
        <v>0.48333333333333334</v>
      </c>
      <c r="L213" s="90">
        <v>0.48472222222222222</v>
      </c>
      <c r="M213" s="87" t="s">
        <v>20</v>
      </c>
      <c r="N213" s="91">
        <v>0.49513888888888885</v>
      </c>
      <c r="O213" s="87" t="s">
        <v>61</v>
      </c>
      <c r="P213" s="87" t="str">
        <f t="shared" si="302"/>
        <v>OK</v>
      </c>
      <c r="Q213" s="4">
        <f t="shared" si="296"/>
        <v>1.041666666666663E-2</v>
      </c>
      <c r="R213" s="4">
        <f t="shared" si="297"/>
        <v>1.388888888888884E-3</v>
      </c>
      <c r="S213" s="4">
        <f t="shared" si="298"/>
        <v>1.1805555555555514E-2</v>
      </c>
      <c r="T213" s="4">
        <f t="shared" si="303"/>
        <v>5.1388888888888873E-2</v>
      </c>
      <c r="U213" s="1">
        <v>9.3000000000000007</v>
      </c>
      <c r="V213" s="1">
        <f>INDEX('Počty dní'!A:E,MATCH(E213,'Počty dní'!C:C,0),4)</f>
        <v>195</v>
      </c>
      <c r="W213" s="17">
        <f t="shared" si="304"/>
        <v>1813.5000000000002</v>
      </c>
      <c r="Y213" s="59"/>
      <c r="Z213" s="59"/>
      <c r="AA213" s="59"/>
    </row>
    <row r="214" spans="1:27" x14ac:dyDescent="0.25">
      <c r="A214" s="86">
        <v>819</v>
      </c>
      <c r="B214" s="87">
        <v>8019</v>
      </c>
      <c r="C214" s="87" t="s">
        <v>2</v>
      </c>
      <c r="D214" s="87"/>
      <c r="E214" s="87" t="str">
        <f t="shared" si="300"/>
        <v>X</v>
      </c>
      <c r="F214" s="87" t="s">
        <v>60</v>
      </c>
      <c r="G214" s="88">
        <v>10</v>
      </c>
      <c r="H214" s="87" t="str">
        <f t="shared" si="301"/>
        <v>XXX287/10</v>
      </c>
      <c r="I214" s="89" t="s">
        <v>3</v>
      </c>
      <c r="J214" s="89" t="s">
        <v>18</v>
      </c>
      <c r="K214" s="65">
        <v>0.50347222222222221</v>
      </c>
      <c r="L214" s="90">
        <v>0.50486111111111109</v>
      </c>
      <c r="M214" s="87" t="s">
        <v>61</v>
      </c>
      <c r="N214" s="91">
        <v>0.51527777777777783</v>
      </c>
      <c r="O214" s="87" t="s">
        <v>20</v>
      </c>
      <c r="P214" s="87" t="str">
        <f t="shared" si="302"/>
        <v>OK</v>
      </c>
      <c r="Q214" s="4">
        <f t="shared" si="296"/>
        <v>1.0416666666666741E-2</v>
      </c>
      <c r="R214" s="4">
        <f t="shared" si="297"/>
        <v>1.388888888888884E-3</v>
      </c>
      <c r="S214" s="4">
        <f t="shared" si="298"/>
        <v>1.1805555555555625E-2</v>
      </c>
      <c r="T214" s="4">
        <f t="shared" si="303"/>
        <v>8.3333333333333592E-3</v>
      </c>
      <c r="U214" s="1">
        <v>9.3000000000000007</v>
      </c>
      <c r="V214" s="1">
        <f>INDEX('Počty dní'!A:E,MATCH(E214,'Počty dní'!C:C,0),4)</f>
        <v>195</v>
      </c>
      <c r="W214" s="17">
        <f t="shared" si="304"/>
        <v>1813.5000000000002</v>
      </c>
      <c r="Y214" s="59"/>
      <c r="Z214" s="59"/>
      <c r="AA214" s="59"/>
    </row>
    <row r="215" spans="1:27" x14ac:dyDescent="0.25">
      <c r="A215" s="86">
        <v>819</v>
      </c>
      <c r="B215" s="87">
        <v>8019</v>
      </c>
      <c r="C215" s="87" t="s">
        <v>2</v>
      </c>
      <c r="D215" s="87"/>
      <c r="E215" s="87" t="str">
        <f t="shared" si="300"/>
        <v>X</v>
      </c>
      <c r="F215" s="87" t="s">
        <v>115</v>
      </c>
      <c r="G215" s="88">
        <v>13</v>
      </c>
      <c r="H215" s="87" t="str">
        <f t="shared" si="301"/>
        <v>XXX959/13</v>
      </c>
      <c r="I215" s="89" t="s">
        <v>3</v>
      </c>
      <c r="J215" s="89" t="s">
        <v>18</v>
      </c>
      <c r="K215" s="65">
        <v>0.5708333333333333</v>
      </c>
      <c r="L215" s="119">
        <v>0.57291666666666663</v>
      </c>
      <c r="M215" s="87" t="s">
        <v>20</v>
      </c>
      <c r="N215" s="91">
        <v>0.61805555555555558</v>
      </c>
      <c r="O215" s="87" t="s">
        <v>83</v>
      </c>
      <c r="P215" s="87" t="str">
        <f t="shared" si="302"/>
        <v>OK</v>
      </c>
      <c r="Q215" s="4">
        <f t="shared" si="296"/>
        <v>4.5138888888888951E-2</v>
      </c>
      <c r="R215" s="4">
        <f t="shared" si="297"/>
        <v>2.0833333333333259E-3</v>
      </c>
      <c r="S215" s="4">
        <f t="shared" si="298"/>
        <v>4.7222222222222276E-2</v>
      </c>
      <c r="T215" s="4">
        <f t="shared" si="303"/>
        <v>5.5555555555555469E-2</v>
      </c>
      <c r="U215" s="1">
        <v>44.8</v>
      </c>
      <c r="V215" s="1">
        <f>INDEX('Počty dní'!A:E,MATCH(E215,'Počty dní'!C:C,0),4)</f>
        <v>195</v>
      </c>
      <c r="W215" s="17">
        <f t="shared" si="304"/>
        <v>8736</v>
      </c>
      <c r="Y215" s="59"/>
      <c r="Z215" s="59"/>
      <c r="AA215" s="59"/>
    </row>
    <row r="216" spans="1:27" x14ac:dyDescent="0.25">
      <c r="A216" s="86">
        <v>819</v>
      </c>
      <c r="B216" s="87">
        <v>8019</v>
      </c>
      <c r="C216" s="87" t="s">
        <v>2</v>
      </c>
      <c r="D216" s="87"/>
      <c r="E216" s="87" t="str">
        <f t="shared" si="300"/>
        <v>X</v>
      </c>
      <c r="F216" s="87" t="s">
        <v>115</v>
      </c>
      <c r="G216" s="88">
        <v>14</v>
      </c>
      <c r="H216" s="87" t="str">
        <f t="shared" si="301"/>
        <v>XXX959/14</v>
      </c>
      <c r="I216" s="89" t="s">
        <v>18</v>
      </c>
      <c r="J216" s="89" t="s">
        <v>18</v>
      </c>
      <c r="K216" s="65">
        <v>0.62847222222222221</v>
      </c>
      <c r="L216" s="121">
        <v>0.63194444444444442</v>
      </c>
      <c r="M216" s="87" t="s">
        <v>83</v>
      </c>
      <c r="N216" s="91">
        <v>0.67708333333333337</v>
      </c>
      <c r="O216" s="87" t="s">
        <v>20</v>
      </c>
      <c r="P216" s="87" t="str">
        <f t="shared" si="302"/>
        <v>OK</v>
      </c>
      <c r="Q216" s="4">
        <f t="shared" si="296"/>
        <v>4.5138888888888951E-2</v>
      </c>
      <c r="R216" s="4">
        <f t="shared" si="297"/>
        <v>3.4722222222222099E-3</v>
      </c>
      <c r="S216" s="4">
        <f t="shared" si="298"/>
        <v>4.861111111111116E-2</v>
      </c>
      <c r="T216" s="4">
        <f t="shared" si="303"/>
        <v>1.041666666666663E-2</v>
      </c>
      <c r="U216" s="1">
        <v>44.8</v>
      </c>
      <c r="V216" s="1">
        <f>INDEX('Počty dní'!A:E,MATCH(E216,'Počty dní'!C:C,0),4)</f>
        <v>195</v>
      </c>
      <c r="W216" s="17">
        <f t="shared" si="304"/>
        <v>8736</v>
      </c>
      <c r="Y216" s="59"/>
      <c r="Z216" s="59"/>
      <c r="AA216" s="59"/>
    </row>
    <row r="217" spans="1:27" ht="15.75" thickBot="1" x14ac:dyDescent="0.3">
      <c r="A217" s="86">
        <v>819</v>
      </c>
      <c r="B217" s="87">
        <v>8019</v>
      </c>
      <c r="C217" s="87" t="s">
        <v>2</v>
      </c>
      <c r="D217" s="87"/>
      <c r="E217" s="87" t="str">
        <f t="shared" ref="E217" si="305">CONCATENATE(C217,D217)</f>
        <v>X</v>
      </c>
      <c r="F217" s="87" t="s">
        <v>60</v>
      </c>
      <c r="G217" s="88">
        <v>15</v>
      </c>
      <c r="H217" s="87" t="str">
        <f t="shared" si="295"/>
        <v>XXX287/15</v>
      </c>
      <c r="I217" s="89" t="s">
        <v>3</v>
      </c>
      <c r="J217" s="89" t="s">
        <v>18</v>
      </c>
      <c r="K217" s="65">
        <v>0.73333333333333328</v>
      </c>
      <c r="L217" s="90">
        <v>0.73472222222222217</v>
      </c>
      <c r="M217" s="87" t="s">
        <v>20</v>
      </c>
      <c r="N217" s="91">
        <v>0.74513888888888891</v>
      </c>
      <c r="O217" s="87" t="s">
        <v>61</v>
      </c>
      <c r="P217" s="87"/>
      <c r="Q217" s="4">
        <f t="shared" si="296"/>
        <v>1.0416666666666741E-2</v>
      </c>
      <c r="R217" s="4">
        <f t="shared" si="297"/>
        <v>1.388888888888884E-3</v>
      </c>
      <c r="S217" s="4">
        <f t="shared" si="298"/>
        <v>1.1805555555555625E-2</v>
      </c>
      <c r="T217" s="4">
        <f t="shared" si="303"/>
        <v>5.6249999999999911E-2</v>
      </c>
      <c r="U217" s="1">
        <v>9.3000000000000007</v>
      </c>
      <c r="V217" s="1">
        <f>INDEX('Počty dní'!A:E,MATCH(E217,'Počty dní'!C:C,0),4)</f>
        <v>195</v>
      </c>
      <c r="W217" s="17">
        <f t="shared" si="299"/>
        <v>1813.5000000000002</v>
      </c>
      <c r="Y217" s="59"/>
      <c r="Z217" s="59"/>
      <c r="AA217" s="59"/>
    </row>
    <row r="218" spans="1:27" ht="15.75" thickBot="1" x14ac:dyDescent="0.3">
      <c r="A218" s="106" t="str">
        <f ca="1">CONCATENATE(INDIRECT("R[-3]C[0]",FALSE),"celkem")</f>
        <v>819celkem</v>
      </c>
      <c r="B218" s="107"/>
      <c r="C218" s="107" t="str">
        <f ca="1">INDIRECT("R[-1]C[12]",FALSE)</f>
        <v>Mnich</v>
      </c>
      <c r="D218" s="108"/>
      <c r="E218" s="107"/>
      <c r="F218" s="108"/>
      <c r="G218" s="109"/>
      <c r="H218" s="110"/>
      <c r="I218" s="111"/>
      <c r="J218" s="112" t="str">
        <f ca="1">INDIRECT("R[-3]C[0]",FALSE)</f>
        <v>V</v>
      </c>
      <c r="K218" s="113"/>
      <c r="L218" s="114"/>
      <c r="M218" s="115"/>
      <c r="N218" s="114"/>
      <c r="O218" s="116"/>
      <c r="P218" s="107"/>
      <c r="Q218" s="8">
        <f>SUM(Q208:Q217)</f>
        <v>0.2409722222222225</v>
      </c>
      <c r="R218" s="8">
        <f t="shared" ref="R218:T218" si="306">SUM(R208:R217)</f>
        <v>1.7361111111110994E-2</v>
      </c>
      <c r="S218" s="8">
        <f t="shared" si="306"/>
        <v>0.25833333333333353</v>
      </c>
      <c r="T218" s="8">
        <f t="shared" si="306"/>
        <v>0.27499999999999986</v>
      </c>
      <c r="U218" s="9">
        <f>SUM(U208:U217)</f>
        <v>230.60000000000002</v>
      </c>
      <c r="V218" s="10"/>
      <c r="W218" s="11">
        <f>SUM(W208:W217)</f>
        <v>44967</v>
      </c>
      <c r="Y218" s="59"/>
      <c r="Z218" s="59"/>
      <c r="AA218" s="59"/>
    </row>
    <row r="219" spans="1:27" x14ac:dyDescent="0.25">
      <c r="Y219" s="59"/>
      <c r="Z219" s="59"/>
      <c r="AA219" s="59"/>
    </row>
    <row r="220" spans="1:27" ht="15.75" thickBot="1" x14ac:dyDescent="0.3">
      <c r="Y220" s="59"/>
      <c r="Z220" s="59"/>
      <c r="AA220" s="59"/>
    </row>
    <row r="221" spans="1:27" x14ac:dyDescent="0.25">
      <c r="A221" s="80">
        <v>820</v>
      </c>
      <c r="B221" s="81">
        <v>8020</v>
      </c>
      <c r="C221" s="81" t="s">
        <v>2</v>
      </c>
      <c r="D221" s="81"/>
      <c r="E221" s="81" t="str">
        <f t="shared" ref="E221:E235" si="307">CONCATENATE(C221,D221)</f>
        <v>X</v>
      </c>
      <c r="F221" s="81" t="s">
        <v>39</v>
      </c>
      <c r="G221" s="82">
        <v>1</v>
      </c>
      <c r="H221" s="81" t="str">
        <f t="shared" ref="H221:H235" si="308">CONCATENATE(F221,"/",G221)</f>
        <v>XXX285/1</v>
      </c>
      <c r="I221" s="83" t="s">
        <v>3</v>
      </c>
      <c r="J221" s="83" t="s">
        <v>3</v>
      </c>
      <c r="K221" s="67">
        <v>0.18958333333333333</v>
      </c>
      <c r="L221" s="84">
        <v>0.19097222222222221</v>
      </c>
      <c r="M221" s="81" t="s">
        <v>40</v>
      </c>
      <c r="N221" s="85">
        <v>0.20416666666666669</v>
      </c>
      <c r="O221" s="81" t="s">
        <v>41</v>
      </c>
      <c r="P221" s="81" t="str">
        <f t="shared" ref="P221:P232" si="309">IF(M222=O221,"OK","POZOR")</f>
        <v>OK</v>
      </c>
      <c r="Q221" s="14">
        <f t="shared" ref="Q221:Q232" si="310">IF(ISNUMBER(G221),N221-L221,IF(F221="přejezd",N221-L221,0))</f>
        <v>1.3194444444444481E-2</v>
      </c>
      <c r="R221" s="14">
        <f t="shared" ref="R221:R232" si="311">IF(ISNUMBER(G221),L221-K221,0)</f>
        <v>1.388888888888884E-3</v>
      </c>
      <c r="S221" s="14">
        <f t="shared" ref="S221:S232" si="312">Q221+R221</f>
        <v>1.4583333333333365E-2</v>
      </c>
      <c r="T221" s="14"/>
      <c r="U221" s="13">
        <v>12.3</v>
      </c>
      <c r="V221" s="13">
        <f>INDEX('Počty dní'!A:E,MATCH(E221,'Počty dní'!C:C,0),4)</f>
        <v>195</v>
      </c>
      <c r="W221" s="16">
        <f t="shared" ref="W221:W235" si="313">V221*U221</f>
        <v>2398.5</v>
      </c>
      <c r="Y221" s="59"/>
      <c r="Z221" s="59"/>
      <c r="AA221" s="59"/>
    </row>
    <row r="222" spans="1:27" x14ac:dyDescent="0.25">
      <c r="A222" s="86">
        <v>820</v>
      </c>
      <c r="B222" s="87">
        <v>8020</v>
      </c>
      <c r="C222" s="87" t="s">
        <v>2</v>
      </c>
      <c r="D222" s="87"/>
      <c r="E222" s="87" t="str">
        <f>CONCATENATE(C222,D222)</f>
        <v>X</v>
      </c>
      <c r="F222" s="87" t="s">
        <v>39</v>
      </c>
      <c r="G222" s="88">
        <v>2</v>
      </c>
      <c r="H222" s="87" t="str">
        <f t="shared" si="308"/>
        <v>XXX285/2</v>
      </c>
      <c r="I222" s="89" t="s">
        <v>3</v>
      </c>
      <c r="J222" s="89" t="s">
        <v>3</v>
      </c>
      <c r="K222" s="65">
        <v>0.21041666666666667</v>
      </c>
      <c r="L222" s="90">
        <v>0.21180555555555555</v>
      </c>
      <c r="M222" s="87" t="s">
        <v>41</v>
      </c>
      <c r="N222" s="91">
        <v>0.23402777777777781</v>
      </c>
      <c r="O222" s="87" t="s">
        <v>23</v>
      </c>
      <c r="P222" s="87" t="str">
        <f t="shared" si="309"/>
        <v>OK</v>
      </c>
      <c r="Q222" s="4">
        <f t="shared" si="310"/>
        <v>2.2222222222222254E-2</v>
      </c>
      <c r="R222" s="4">
        <f t="shared" si="311"/>
        <v>1.388888888888884E-3</v>
      </c>
      <c r="S222" s="4">
        <f t="shared" si="312"/>
        <v>2.3611111111111138E-2</v>
      </c>
      <c r="T222" s="4">
        <f t="shared" ref="T222:T232" si="314">K222-N221</f>
        <v>6.2499999999999778E-3</v>
      </c>
      <c r="U222" s="1">
        <v>19</v>
      </c>
      <c r="V222" s="1">
        <f>INDEX('Počty dní'!A:E,MATCH(E222,'Počty dní'!C:C,0),4)</f>
        <v>195</v>
      </c>
      <c r="W222" s="17">
        <f>V222*U222</f>
        <v>3705</v>
      </c>
      <c r="Y222" s="59"/>
      <c r="Z222" s="59"/>
      <c r="AA222" s="59"/>
    </row>
    <row r="223" spans="1:27" x14ac:dyDescent="0.25">
      <c r="A223" s="86">
        <v>820</v>
      </c>
      <c r="B223" s="87">
        <v>8020</v>
      </c>
      <c r="C223" s="87" t="s">
        <v>2</v>
      </c>
      <c r="D223" s="87"/>
      <c r="E223" s="87" t="str">
        <f>CONCATENATE(C223,D223)</f>
        <v>X</v>
      </c>
      <c r="F223" s="87" t="s">
        <v>109</v>
      </c>
      <c r="G223" s="88"/>
      <c r="H223" s="87" t="str">
        <f t="shared" si="308"/>
        <v>přejezd/</v>
      </c>
      <c r="I223" s="89"/>
      <c r="J223" s="89" t="s">
        <v>3</v>
      </c>
      <c r="K223" s="65">
        <v>0.23402777777777778</v>
      </c>
      <c r="L223" s="90">
        <v>0.23402777777777778</v>
      </c>
      <c r="M223" s="87" t="s">
        <v>23</v>
      </c>
      <c r="N223" s="91">
        <v>0.23541666666666666</v>
      </c>
      <c r="O223" s="87" t="s">
        <v>20</v>
      </c>
      <c r="P223" s="87" t="str">
        <f t="shared" si="309"/>
        <v>OK</v>
      </c>
      <c r="Q223" s="4">
        <f t="shared" si="310"/>
        <v>1.388888888888884E-3</v>
      </c>
      <c r="R223" s="4">
        <f t="shared" si="311"/>
        <v>0</v>
      </c>
      <c r="S223" s="4">
        <f t="shared" si="312"/>
        <v>1.388888888888884E-3</v>
      </c>
      <c r="T223" s="4">
        <f t="shared" si="314"/>
        <v>0</v>
      </c>
      <c r="U223" s="1">
        <v>0</v>
      </c>
      <c r="V223" s="1">
        <f>INDEX('Počty dní'!A:E,MATCH(E223,'Počty dní'!C:C,0),4)</f>
        <v>195</v>
      </c>
      <c r="W223" s="17">
        <f>V223*U223</f>
        <v>0</v>
      </c>
      <c r="Y223" s="59"/>
      <c r="Z223" s="59"/>
      <c r="AA223" s="59"/>
    </row>
    <row r="224" spans="1:27" x14ac:dyDescent="0.25">
      <c r="A224" s="86">
        <v>820</v>
      </c>
      <c r="B224" s="87">
        <v>8020</v>
      </c>
      <c r="C224" s="87" t="s">
        <v>2</v>
      </c>
      <c r="D224" s="87"/>
      <c r="E224" s="87" t="str">
        <f t="shared" si="307"/>
        <v>X</v>
      </c>
      <c r="F224" s="87" t="s">
        <v>39</v>
      </c>
      <c r="G224" s="88">
        <v>3</v>
      </c>
      <c r="H224" s="87" t="str">
        <f t="shared" si="308"/>
        <v>XXX285/3</v>
      </c>
      <c r="I224" s="89" t="s">
        <v>3</v>
      </c>
      <c r="J224" s="89" t="s">
        <v>3</v>
      </c>
      <c r="K224" s="65">
        <v>0.24027777777777778</v>
      </c>
      <c r="L224" s="90">
        <v>0.24166666666666667</v>
      </c>
      <c r="M224" s="87" t="s">
        <v>20</v>
      </c>
      <c r="N224" s="91">
        <v>0.25416666666666665</v>
      </c>
      <c r="O224" s="87" t="s">
        <v>42</v>
      </c>
      <c r="P224" s="87" t="str">
        <f t="shared" si="309"/>
        <v>OK</v>
      </c>
      <c r="Q224" s="4">
        <f t="shared" si="310"/>
        <v>1.2499999999999983E-2</v>
      </c>
      <c r="R224" s="4">
        <f t="shared" si="311"/>
        <v>1.388888888888884E-3</v>
      </c>
      <c r="S224" s="4">
        <f t="shared" si="312"/>
        <v>1.3888888888888867E-2</v>
      </c>
      <c r="T224" s="4">
        <f t="shared" si="314"/>
        <v>4.8611111111111216E-3</v>
      </c>
      <c r="U224" s="1">
        <v>10.4</v>
      </c>
      <c r="V224" s="1">
        <f>INDEX('Počty dní'!A:E,MATCH(E224,'Počty dní'!C:C,0),4)</f>
        <v>195</v>
      </c>
      <c r="W224" s="17">
        <f t="shared" si="313"/>
        <v>2028</v>
      </c>
      <c r="Y224" s="59"/>
      <c r="Z224" s="59"/>
      <c r="AA224" s="59"/>
    </row>
    <row r="225" spans="1:27" x14ac:dyDescent="0.25">
      <c r="A225" s="86">
        <v>820</v>
      </c>
      <c r="B225" s="87">
        <v>8020</v>
      </c>
      <c r="C225" s="87" t="s">
        <v>2</v>
      </c>
      <c r="D225" s="87"/>
      <c r="E225" s="87" t="str">
        <f>CONCATENATE(C225,D225)</f>
        <v>X</v>
      </c>
      <c r="F225" s="87" t="s">
        <v>39</v>
      </c>
      <c r="G225" s="88">
        <v>4</v>
      </c>
      <c r="H225" s="87" t="str">
        <f t="shared" si="308"/>
        <v>XXX285/4</v>
      </c>
      <c r="I225" s="89" t="s">
        <v>3</v>
      </c>
      <c r="J225" s="89" t="s">
        <v>3</v>
      </c>
      <c r="K225" s="65">
        <v>0.25416666666666665</v>
      </c>
      <c r="L225" s="90">
        <v>0.25486111111111109</v>
      </c>
      <c r="M225" s="87" t="s">
        <v>42</v>
      </c>
      <c r="N225" s="91">
        <v>0.26597222222222222</v>
      </c>
      <c r="O225" s="87" t="s">
        <v>20</v>
      </c>
      <c r="P225" s="87" t="str">
        <f t="shared" si="309"/>
        <v>OK</v>
      </c>
      <c r="Q225" s="4">
        <f t="shared" si="310"/>
        <v>1.1111111111111127E-2</v>
      </c>
      <c r="R225" s="4">
        <f t="shared" si="311"/>
        <v>6.9444444444444198E-4</v>
      </c>
      <c r="S225" s="4">
        <f t="shared" si="312"/>
        <v>1.1805555555555569E-2</v>
      </c>
      <c r="T225" s="4">
        <f t="shared" si="314"/>
        <v>0</v>
      </c>
      <c r="U225" s="1">
        <v>10.4</v>
      </c>
      <c r="V225" s="1">
        <f>INDEX('Počty dní'!A:E,MATCH(E225,'Počty dní'!C:C,0),4)</f>
        <v>195</v>
      </c>
      <c r="W225" s="17">
        <f>V225*U225</f>
        <v>2028</v>
      </c>
      <c r="Y225" s="59"/>
      <c r="Z225" s="59"/>
      <c r="AA225" s="59"/>
    </row>
    <row r="226" spans="1:27" x14ac:dyDescent="0.25">
      <c r="A226" s="86">
        <v>820</v>
      </c>
      <c r="B226" s="87">
        <v>8020</v>
      </c>
      <c r="C226" s="87" t="s">
        <v>2</v>
      </c>
      <c r="D226" s="87"/>
      <c r="E226" s="87" t="str">
        <f t="shared" si="307"/>
        <v>X</v>
      </c>
      <c r="F226" s="87" t="s">
        <v>39</v>
      </c>
      <c r="G226" s="88">
        <v>5</v>
      </c>
      <c r="H226" s="87" t="str">
        <f t="shared" si="308"/>
        <v>XXX285/5</v>
      </c>
      <c r="I226" s="89" t="s">
        <v>3</v>
      </c>
      <c r="J226" s="89" t="s">
        <v>3</v>
      </c>
      <c r="K226" s="65">
        <v>0.26597222222222222</v>
      </c>
      <c r="L226" s="90">
        <v>0.2673611111111111</v>
      </c>
      <c r="M226" s="87" t="s">
        <v>20</v>
      </c>
      <c r="N226" s="91">
        <v>0.29375000000000001</v>
      </c>
      <c r="O226" s="87" t="s">
        <v>43</v>
      </c>
      <c r="P226" s="87" t="str">
        <f t="shared" si="309"/>
        <v>OK</v>
      </c>
      <c r="Q226" s="4">
        <f t="shared" si="310"/>
        <v>2.6388888888888906E-2</v>
      </c>
      <c r="R226" s="4">
        <f t="shared" si="311"/>
        <v>1.388888888888884E-3</v>
      </c>
      <c r="S226" s="4">
        <f t="shared" si="312"/>
        <v>2.777777777777779E-2</v>
      </c>
      <c r="T226" s="4">
        <f t="shared" si="314"/>
        <v>0</v>
      </c>
      <c r="U226" s="1">
        <v>23.9</v>
      </c>
      <c r="V226" s="1">
        <f>INDEX('Počty dní'!A:E,MATCH(E226,'Počty dní'!C:C,0),4)</f>
        <v>195</v>
      </c>
      <c r="W226" s="17">
        <f t="shared" si="313"/>
        <v>4660.5</v>
      </c>
      <c r="Y226" s="59"/>
      <c r="Z226" s="59"/>
      <c r="AA226" s="59"/>
    </row>
    <row r="227" spans="1:27" x14ac:dyDescent="0.25">
      <c r="A227" s="86">
        <v>820</v>
      </c>
      <c r="B227" s="87">
        <v>8020</v>
      </c>
      <c r="C227" s="87" t="s">
        <v>2</v>
      </c>
      <c r="D227" s="87"/>
      <c r="E227" s="87" t="str">
        <f>CONCATENATE(C227,D227)</f>
        <v>X</v>
      </c>
      <c r="F227" s="87" t="s">
        <v>39</v>
      </c>
      <c r="G227" s="88">
        <v>6</v>
      </c>
      <c r="H227" s="87" t="str">
        <f t="shared" si="308"/>
        <v>XXX285/6</v>
      </c>
      <c r="I227" s="89" t="s">
        <v>3</v>
      </c>
      <c r="J227" s="89" t="s">
        <v>3</v>
      </c>
      <c r="K227" s="65">
        <v>0.29375000000000001</v>
      </c>
      <c r="L227" s="90">
        <v>0.29444444444444445</v>
      </c>
      <c r="M227" s="87" t="s">
        <v>43</v>
      </c>
      <c r="N227" s="91">
        <v>0.31944444444444448</v>
      </c>
      <c r="O227" s="87" t="s">
        <v>20</v>
      </c>
      <c r="P227" s="87" t="str">
        <f t="shared" si="309"/>
        <v>OK</v>
      </c>
      <c r="Q227" s="4">
        <f t="shared" si="310"/>
        <v>2.5000000000000022E-2</v>
      </c>
      <c r="R227" s="4">
        <f t="shared" si="311"/>
        <v>6.9444444444444198E-4</v>
      </c>
      <c r="S227" s="4">
        <f t="shared" si="312"/>
        <v>2.5694444444444464E-2</v>
      </c>
      <c r="T227" s="4">
        <f t="shared" si="314"/>
        <v>0</v>
      </c>
      <c r="U227" s="1">
        <v>21.2</v>
      </c>
      <c r="V227" s="1">
        <f>INDEX('Počty dní'!A:E,MATCH(E227,'Počty dní'!C:C,0),4)</f>
        <v>195</v>
      </c>
      <c r="W227" s="17">
        <f>V227*U227</f>
        <v>4134</v>
      </c>
      <c r="Y227" s="59"/>
      <c r="Z227" s="59"/>
      <c r="AA227" s="59"/>
    </row>
    <row r="228" spans="1:27" x14ac:dyDescent="0.25">
      <c r="A228" s="86">
        <v>820</v>
      </c>
      <c r="B228" s="87">
        <v>8020</v>
      </c>
      <c r="C228" s="87" t="s">
        <v>2</v>
      </c>
      <c r="D228" s="87"/>
      <c r="E228" s="87" t="str">
        <f>CONCATENATE(C228,D228)</f>
        <v>X</v>
      </c>
      <c r="F228" s="87" t="s">
        <v>115</v>
      </c>
      <c r="G228" s="88">
        <v>9</v>
      </c>
      <c r="H228" s="87" t="str">
        <f>CONCATENATE(F228,"/",G228)</f>
        <v>XXX959/9</v>
      </c>
      <c r="I228" s="89" t="s">
        <v>3</v>
      </c>
      <c r="J228" s="89" t="s">
        <v>3</v>
      </c>
      <c r="K228" s="65">
        <v>0.40763888888888888</v>
      </c>
      <c r="L228" s="119">
        <v>0.40972222222222221</v>
      </c>
      <c r="M228" s="87" t="s">
        <v>20</v>
      </c>
      <c r="N228" s="91">
        <v>0.4513888888888889</v>
      </c>
      <c r="O228" s="87" t="s">
        <v>83</v>
      </c>
      <c r="P228" s="87" t="str">
        <f t="shared" si="309"/>
        <v>OK</v>
      </c>
      <c r="Q228" s="4">
        <f t="shared" si="310"/>
        <v>4.1666666666666685E-2</v>
      </c>
      <c r="R228" s="4">
        <f t="shared" si="311"/>
        <v>2.0833333333333259E-3</v>
      </c>
      <c r="S228" s="4">
        <f t="shared" si="312"/>
        <v>4.3750000000000011E-2</v>
      </c>
      <c r="T228" s="4">
        <f t="shared" si="314"/>
        <v>8.8194444444444409E-2</v>
      </c>
      <c r="U228" s="1">
        <v>39.799999999999997</v>
      </c>
      <c r="V228" s="1">
        <f>INDEX('Počty dní'!A:E,MATCH(E228,'Počty dní'!C:C,0),4)</f>
        <v>195</v>
      </c>
      <c r="W228" s="17">
        <f>V228*U228</f>
        <v>7760.9999999999991</v>
      </c>
      <c r="Y228" s="59"/>
      <c r="Z228" s="59"/>
      <c r="AA228" s="59"/>
    </row>
    <row r="229" spans="1:27" x14ac:dyDescent="0.25">
      <c r="A229" s="86">
        <v>820</v>
      </c>
      <c r="B229" s="87">
        <v>8020</v>
      </c>
      <c r="C229" s="87" t="s">
        <v>2</v>
      </c>
      <c r="D229" s="87"/>
      <c r="E229" s="87" t="str">
        <f t="shared" ref="E229" si="315">CONCATENATE(C229,D229)</f>
        <v>X</v>
      </c>
      <c r="F229" s="87" t="s">
        <v>115</v>
      </c>
      <c r="G229" s="88">
        <v>10</v>
      </c>
      <c r="H229" s="87" t="str">
        <f t="shared" ref="H229:H230" si="316">CONCATENATE(F229,"/",G229)</f>
        <v>XXX959/10</v>
      </c>
      <c r="I229" s="89" t="s">
        <v>3</v>
      </c>
      <c r="J229" s="89" t="s">
        <v>3</v>
      </c>
      <c r="K229" s="65">
        <v>0.54513888888888884</v>
      </c>
      <c r="L229" s="122">
        <v>0.54861111111111116</v>
      </c>
      <c r="M229" s="87" t="s">
        <v>83</v>
      </c>
      <c r="N229" s="91">
        <v>0.59027777777777779</v>
      </c>
      <c r="O229" s="87" t="s">
        <v>20</v>
      </c>
      <c r="P229" s="87" t="str">
        <f t="shared" si="309"/>
        <v>OK</v>
      </c>
      <c r="Q229" s="4">
        <f t="shared" si="310"/>
        <v>4.166666666666663E-2</v>
      </c>
      <c r="R229" s="4">
        <f t="shared" si="311"/>
        <v>3.4722222222223209E-3</v>
      </c>
      <c r="S229" s="4">
        <f t="shared" si="312"/>
        <v>4.5138888888888951E-2</v>
      </c>
      <c r="T229" s="4">
        <f t="shared" si="314"/>
        <v>9.3749999999999944E-2</v>
      </c>
      <c r="U229" s="1">
        <v>39.799999999999997</v>
      </c>
      <c r="V229" s="1">
        <f>INDEX('Počty dní'!A:E,MATCH(E229,'Počty dní'!C:C,0),4)</f>
        <v>195</v>
      </c>
      <c r="W229" s="17">
        <f t="shared" ref="W229" si="317">V229*U229</f>
        <v>7760.9999999999991</v>
      </c>
      <c r="Y229" s="59"/>
      <c r="Z229" s="59"/>
      <c r="AA229" s="59"/>
    </row>
    <row r="230" spans="1:27" x14ac:dyDescent="0.25">
      <c r="A230" s="86">
        <v>820</v>
      </c>
      <c r="B230" s="87">
        <v>8020</v>
      </c>
      <c r="C230" s="87" t="s">
        <v>2</v>
      </c>
      <c r="D230" s="87"/>
      <c r="E230" s="87" t="str">
        <f>CONCATENATE(C230,D230)</f>
        <v>X</v>
      </c>
      <c r="F230" s="87" t="s">
        <v>109</v>
      </c>
      <c r="G230" s="88"/>
      <c r="H230" s="87" t="str">
        <f t="shared" si="316"/>
        <v>přejezd/</v>
      </c>
      <c r="I230" s="89"/>
      <c r="J230" s="89" t="s">
        <v>3</v>
      </c>
      <c r="K230" s="65">
        <v>0.59166666666666667</v>
      </c>
      <c r="L230" s="90">
        <v>0.59166666666666667</v>
      </c>
      <c r="M230" s="87" t="s">
        <v>20</v>
      </c>
      <c r="N230" s="91">
        <v>0.59305555555555556</v>
      </c>
      <c r="O230" s="87" t="s">
        <v>23</v>
      </c>
      <c r="P230" s="87" t="str">
        <f t="shared" si="309"/>
        <v>OK</v>
      </c>
      <c r="Q230" s="4">
        <f t="shared" si="310"/>
        <v>1.388888888888884E-3</v>
      </c>
      <c r="R230" s="4">
        <f t="shared" si="311"/>
        <v>0</v>
      </c>
      <c r="S230" s="4">
        <f t="shared" si="312"/>
        <v>1.388888888888884E-3</v>
      </c>
      <c r="T230" s="4">
        <f t="shared" si="314"/>
        <v>1.388888888888884E-3</v>
      </c>
      <c r="U230" s="1">
        <v>0</v>
      </c>
      <c r="V230" s="1">
        <f>INDEX('Počty dní'!A:E,MATCH(E230,'Počty dní'!C:C,0),4)</f>
        <v>195</v>
      </c>
      <c r="W230" s="17">
        <f>V230*U230</f>
        <v>0</v>
      </c>
      <c r="Y230" s="59"/>
      <c r="Z230" s="59"/>
      <c r="AA230" s="59"/>
    </row>
    <row r="231" spans="1:27" x14ac:dyDescent="0.25">
      <c r="A231" s="86">
        <v>820</v>
      </c>
      <c r="B231" s="87">
        <v>8020</v>
      </c>
      <c r="C231" s="87" t="s">
        <v>2</v>
      </c>
      <c r="D231" s="87"/>
      <c r="E231" s="87" t="str">
        <f t="shared" si="307"/>
        <v>X</v>
      </c>
      <c r="F231" s="87" t="s">
        <v>39</v>
      </c>
      <c r="G231" s="88">
        <v>15</v>
      </c>
      <c r="H231" s="87" t="str">
        <f t="shared" si="308"/>
        <v>XXX285/15</v>
      </c>
      <c r="I231" s="89" t="s">
        <v>3</v>
      </c>
      <c r="J231" s="89" t="s">
        <v>3</v>
      </c>
      <c r="K231" s="65">
        <v>0.59305555555555556</v>
      </c>
      <c r="L231" s="90">
        <v>0.59444444444444444</v>
      </c>
      <c r="M231" s="87" t="s">
        <v>23</v>
      </c>
      <c r="N231" s="91">
        <v>0.62152777777777779</v>
      </c>
      <c r="O231" s="87" t="s">
        <v>43</v>
      </c>
      <c r="P231" s="87" t="str">
        <f t="shared" si="309"/>
        <v>OK</v>
      </c>
      <c r="Q231" s="4">
        <f t="shared" si="310"/>
        <v>2.7083333333333348E-2</v>
      </c>
      <c r="R231" s="4">
        <f t="shared" si="311"/>
        <v>1.388888888888884E-3</v>
      </c>
      <c r="S231" s="4">
        <f t="shared" si="312"/>
        <v>2.8472222222222232E-2</v>
      </c>
      <c r="T231" s="4">
        <f t="shared" si="314"/>
        <v>0</v>
      </c>
      <c r="U231" s="1">
        <v>21.8</v>
      </c>
      <c r="V231" s="1">
        <f>INDEX('Počty dní'!A:E,MATCH(E231,'Počty dní'!C:C,0),4)</f>
        <v>195</v>
      </c>
      <c r="W231" s="17">
        <f t="shared" si="313"/>
        <v>4251</v>
      </c>
      <c r="Y231" s="59"/>
      <c r="Z231" s="59"/>
      <c r="AA231" s="59"/>
    </row>
    <row r="232" spans="1:27" x14ac:dyDescent="0.25">
      <c r="A232" s="86">
        <v>820</v>
      </c>
      <c r="B232" s="87">
        <v>8020</v>
      </c>
      <c r="C232" s="87" t="s">
        <v>2</v>
      </c>
      <c r="D232" s="87"/>
      <c r="E232" s="87" t="str">
        <f>CONCATENATE(C232,D232)</f>
        <v>X</v>
      </c>
      <c r="F232" s="87" t="s">
        <v>39</v>
      </c>
      <c r="G232" s="88">
        <v>16</v>
      </c>
      <c r="H232" s="87" t="str">
        <f t="shared" si="308"/>
        <v>XXX285/16</v>
      </c>
      <c r="I232" s="89" t="s">
        <v>3</v>
      </c>
      <c r="J232" s="89" t="s">
        <v>3</v>
      </c>
      <c r="K232" s="65">
        <v>0.62152777777777779</v>
      </c>
      <c r="L232" s="90">
        <v>0.62222222222222223</v>
      </c>
      <c r="M232" s="87" t="s">
        <v>43</v>
      </c>
      <c r="N232" s="91">
        <v>0.64930555555555558</v>
      </c>
      <c r="O232" s="87" t="s">
        <v>20</v>
      </c>
      <c r="P232" s="87" t="str">
        <f t="shared" si="309"/>
        <v>OK</v>
      </c>
      <c r="Q232" s="4">
        <f t="shared" si="310"/>
        <v>2.7083333333333348E-2</v>
      </c>
      <c r="R232" s="4">
        <f t="shared" si="311"/>
        <v>6.9444444444444198E-4</v>
      </c>
      <c r="S232" s="4">
        <f t="shared" si="312"/>
        <v>2.777777777777779E-2</v>
      </c>
      <c r="T232" s="4">
        <f t="shared" si="314"/>
        <v>0</v>
      </c>
      <c r="U232" s="1">
        <v>23.9</v>
      </c>
      <c r="V232" s="1">
        <f>INDEX('Počty dní'!A:E,MATCH(E232,'Počty dní'!C:C,0),4)</f>
        <v>195</v>
      </c>
      <c r="W232" s="17">
        <f>V232*U232</f>
        <v>4660.5</v>
      </c>
      <c r="Y232" s="59"/>
      <c r="Z232" s="59"/>
      <c r="AA232" s="59"/>
    </row>
    <row r="233" spans="1:27" x14ac:dyDescent="0.25">
      <c r="A233" s="86">
        <v>820</v>
      </c>
      <c r="B233" s="87">
        <v>8020</v>
      </c>
      <c r="C233" s="87" t="s">
        <v>2</v>
      </c>
      <c r="D233" s="87"/>
      <c r="E233" s="87" t="str">
        <f>CONCATENATE(C233,D233)</f>
        <v>X</v>
      </c>
      <c r="F233" s="87" t="s">
        <v>60</v>
      </c>
      <c r="G233" s="88">
        <v>13</v>
      </c>
      <c r="H233" s="87" t="str">
        <f>CONCATENATE(F233,"/",G233)</f>
        <v>XXX287/13</v>
      </c>
      <c r="I233" s="89" t="s">
        <v>3</v>
      </c>
      <c r="J233" s="89" t="s">
        <v>3</v>
      </c>
      <c r="K233" s="65">
        <v>0.65</v>
      </c>
      <c r="L233" s="90">
        <v>0.65138888888888891</v>
      </c>
      <c r="M233" s="87" t="s">
        <v>20</v>
      </c>
      <c r="N233" s="91">
        <v>0.66180555555555554</v>
      </c>
      <c r="O233" s="87" t="s">
        <v>61</v>
      </c>
      <c r="P233" s="87" t="str">
        <f t="shared" ref="P233" si="318">IF(M234=O233,"OK","POZOR")</f>
        <v>OK</v>
      </c>
      <c r="Q233" s="4">
        <f t="shared" ref="Q233" si="319">IF(ISNUMBER(G233),N233-L233,IF(F233="přejezd",N233-L233,0))</f>
        <v>1.041666666666663E-2</v>
      </c>
      <c r="R233" s="4">
        <f t="shared" ref="R233" si="320">IF(ISNUMBER(G233),L233-K233,0)</f>
        <v>1.388888888888884E-3</v>
      </c>
      <c r="S233" s="4">
        <f t="shared" ref="S233" si="321">Q233+R233</f>
        <v>1.1805555555555514E-2</v>
      </c>
      <c r="T233" s="4">
        <f t="shared" ref="T233" si="322">K233-N232</f>
        <v>6.9444444444444198E-4</v>
      </c>
      <c r="U233" s="1">
        <v>9.3000000000000007</v>
      </c>
      <c r="V233" s="1">
        <f>INDEX('Počty dní'!A:E,MATCH(E233,'Počty dní'!C:C,0),4)</f>
        <v>195</v>
      </c>
      <c r="W233" s="17">
        <f>V233*U233</f>
        <v>1813.5000000000002</v>
      </c>
      <c r="Y233" s="59"/>
      <c r="Z233" s="59"/>
      <c r="AA233" s="59"/>
    </row>
    <row r="234" spans="1:27" x14ac:dyDescent="0.25">
      <c r="A234" s="86">
        <v>820</v>
      </c>
      <c r="B234" s="87">
        <v>8020</v>
      </c>
      <c r="C234" s="87" t="s">
        <v>2</v>
      </c>
      <c r="D234" s="87"/>
      <c r="E234" s="87" t="str">
        <f>CONCATENATE(C234,D234)</f>
        <v>X</v>
      </c>
      <c r="F234" s="87" t="s">
        <v>60</v>
      </c>
      <c r="G234" s="88">
        <v>16</v>
      </c>
      <c r="H234" s="87" t="str">
        <f>CONCATENATE(F234,"/",G234)</f>
        <v>XXX287/16</v>
      </c>
      <c r="I234" s="89" t="s">
        <v>3</v>
      </c>
      <c r="J234" s="89" t="s">
        <v>3</v>
      </c>
      <c r="K234" s="65">
        <v>0.67013888888888884</v>
      </c>
      <c r="L234" s="90">
        <v>0.67152777777777783</v>
      </c>
      <c r="M234" s="87" t="s">
        <v>61</v>
      </c>
      <c r="N234" s="91">
        <v>0.68194444444444446</v>
      </c>
      <c r="O234" s="87" t="s">
        <v>20</v>
      </c>
      <c r="P234" s="87" t="str">
        <f t="shared" ref="P234" si="323">IF(M235=O234,"OK","POZOR")</f>
        <v>OK</v>
      </c>
      <c r="Q234" s="4">
        <f t="shared" ref="Q234:Q235" si="324">IF(ISNUMBER(G234),N234-L234,IF(F234="přejezd",N234-L234,0))</f>
        <v>1.041666666666663E-2</v>
      </c>
      <c r="R234" s="4">
        <f t="shared" ref="R234:R235" si="325">IF(ISNUMBER(G234),L234-K234,0)</f>
        <v>1.388888888888995E-3</v>
      </c>
      <c r="S234" s="4">
        <f t="shared" ref="S234:S235" si="326">Q234+R234</f>
        <v>1.1805555555555625E-2</v>
      </c>
      <c r="T234" s="4">
        <f t="shared" ref="T234:T235" si="327">K234-N233</f>
        <v>8.3333333333333037E-3</v>
      </c>
      <c r="U234" s="1">
        <v>9.3000000000000007</v>
      </c>
      <c r="V234" s="1">
        <f>INDEX('Počty dní'!A:E,MATCH(E234,'Počty dní'!C:C,0),4)</f>
        <v>195</v>
      </c>
      <c r="W234" s="17">
        <f>V234*U234</f>
        <v>1813.5000000000002</v>
      </c>
      <c r="Y234" s="59"/>
      <c r="Z234" s="59"/>
      <c r="AA234" s="59"/>
    </row>
    <row r="235" spans="1:27" ht="15.75" thickBot="1" x14ac:dyDescent="0.3">
      <c r="A235" s="86">
        <v>820</v>
      </c>
      <c r="B235" s="87">
        <v>8020</v>
      </c>
      <c r="C235" s="87" t="s">
        <v>2</v>
      </c>
      <c r="D235" s="87"/>
      <c r="E235" s="87" t="str">
        <f t="shared" si="307"/>
        <v>X</v>
      </c>
      <c r="F235" s="87" t="s">
        <v>39</v>
      </c>
      <c r="G235" s="88">
        <v>21</v>
      </c>
      <c r="H235" s="87" t="str">
        <f t="shared" si="308"/>
        <v>XXX285/21</v>
      </c>
      <c r="I235" s="89" t="s">
        <v>3</v>
      </c>
      <c r="J235" s="89" t="s">
        <v>3</v>
      </c>
      <c r="K235" s="65">
        <v>0.76249999999999996</v>
      </c>
      <c r="L235" s="90">
        <v>0.76388888888888884</v>
      </c>
      <c r="M235" s="87" t="s">
        <v>20</v>
      </c>
      <c r="N235" s="91">
        <v>0.77083333333333337</v>
      </c>
      <c r="O235" s="87" t="s">
        <v>40</v>
      </c>
      <c r="P235" s="87"/>
      <c r="Q235" s="4">
        <f t="shared" si="324"/>
        <v>6.9444444444445308E-3</v>
      </c>
      <c r="R235" s="4">
        <f t="shared" si="325"/>
        <v>1.388888888888884E-3</v>
      </c>
      <c r="S235" s="4">
        <f t="shared" si="326"/>
        <v>8.3333333333334147E-3</v>
      </c>
      <c r="T235" s="4">
        <f t="shared" si="327"/>
        <v>8.0555555555555491E-2</v>
      </c>
      <c r="U235" s="1">
        <v>6.1</v>
      </c>
      <c r="V235" s="1">
        <f>INDEX('Počty dní'!A:E,MATCH(E235,'Počty dní'!C:C,0),4)</f>
        <v>195</v>
      </c>
      <c r="W235" s="17">
        <f t="shared" si="313"/>
        <v>1189.5</v>
      </c>
      <c r="Y235" s="59"/>
      <c r="Z235" s="59"/>
      <c r="AA235" s="59"/>
    </row>
    <row r="236" spans="1:27" ht="15.75" thickBot="1" x14ac:dyDescent="0.3">
      <c r="A236" s="106" t="str">
        <f ca="1">CONCATENATE(INDIRECT("R[-3]C[0]",FALSE),"celkem")</f>
        <v>820celkem</v>
      </c>
      <c r="B236" s="107"/>
      <c r="C236" s="107" t="str">
        <f ca="1">INDIRECT("R[-1]C[12]",FALSE)</f>
        <v>Těmice</v>
      </c>
      <c r="D236" s="108"/>
      <c r="E236" s="107"/>
      <c r="F236" s="108"/>
      <c r="G236" s="109"/>
      <c r="H236" s="110"/>
      <c r="I236" s="111"/>
      <c r="J236" s="112" t="str">
        <f ca="1">INDIRECT("R[-3]C[0]",FALSE)</f>
        <v>S</v>
      </c>
      <c r="K236" s="113"/>
      <c r="L236" s="114"/>
      <c r="M236" s="115"/>
      <c r="N236" s="114"/>
      <c r="O236" s="116"/>
      <c r="P236" s="107"/>
      <c r="Q236" s="8">
        <f>SUM(Q221:Q235)</f>
        <v>0.27847222222222234</v>
      </c>
      <c r="R236" s="8">
        <f t="shared" ref="R236:T236" si="328">SUM(R221:R235)</f>
        <v>1.8750000000000155E-2</v>
      </c>
      <c r="S236" s="8">
        <f t="shared" si="328"/>
        <v>0.2972222222222225</v>
      </c>
      <c r="T236" s="8">
        <f t="shared" si="328"/>
        <v>0.28402777777777755</v>
      </c>
      <c r="U236" s="9">
        <f>SUM(U221:U235)</f>
        <v>247.20000000000005</v>
      </c>
      <c r="V236" s="10"/>
      <c r="W236" s="11">
        <f>SUM(W221:W235)</f>
        <v>48204</v>
      </c>
      <c r="Y236" s="59"/>
      <c r="Z236" s="59"/>
      <c r="AA236" s="59"/>
    </row>
    <row r="237" spans="1:27" x14ac:dyDescent="0.25">
      <c r="Y237" s="59"/>
      <c r="Z237" s="59"/>
      <c r="AA237" s="59"/>
    </row>
    <row r="238" spans="1:27" ht="15.75" thickBot="1" x14ac:dyDescent="0.3">
      <c r="L238" s="78"/>
      <c r="N238" s="79"/>
      <c r="Q238" s="2"/>
      <c r="R238" s="2"/>
      <c r="S238" s="2"/>
      <c r="T238" s="2"/>
      <c r="Y238" s="59"/>
      <c r="Z238" s="59"/>
      <c r="AA238" s="59"/>
    </row>
    <row r="239" spans="1:27" x14ac:dyDescent="0.25">
      <c r="A239" s="80">
        <v>821</v>
      </c>
      <c r="B239" s="81">
        <v>8021</v>
      </c>
      <c r="C239" s="81" t="s">
        <v>2</v>
      </c>
      <c r="D239" s="81"/>
      <c r="E239" s="81" t="str">
        <f t="shared" ref="E239:E247" si="329">CONCATENATE(C239,D239)</f>
        <v>X</v>
      </c>
      <c r="F239" s="81" t="s">
        <v>117</v>
      </c>
      <c r="G239" s="82">
        <v>4</v>
      </c>
      <c r="H239" s="81" t="str">
        <f t="shared" ref="H239:H249" si="330">CONCATENATE(F239,"/",G239)</f>
        <v>XXX310/4</v>
      </c>
      <c r="I239" s="83" t="s">
        <v>3</v>
      </c>
      <c r="J239" s="83" t="s">
        <v>3</v>
      </c>
      <c r="K239" s="67">
        <v>0.2</v>
      </c>
      <c r="L239" s="84">
        <v>0.20138888888888887</v>
      </c>
      <c r="M239" s="81" t="s">
        <v>20</v>
      </c>
      <c r="N239" s="85">
        <v>0.23124999999999998</v>
      </c>
      <c r="O239" s="81" t="s">
        <v>13</v>
      </c>
      <c r="P239" s="81" t="str">
        <f t="shared" ref="P239:P253" si="331">IF(M240=O239,"OK","POZOR")</f>
        <v>OK</v>
      </c>
      <c r="Q239" s="14">
        <f t="shared" ref="Q239:Q254" si="332">IF(ISNUMBER(G239),N239-L239,IF(F239="přejezd",N239-L239,0))</f>
        <v>2.9861111111111116E-2</v>
      </c>
      <c r="R239" s="14">
        <f t="shared" ref="R239:R254" si="333">IF(ISNUMBER(G239),L239-K239,0)</f>
        <v>1.3888888888888562E-3</v>
      </c>
      <c r="S239" s="14">
        <f t="shared" ref="S239:S254" si="334">Q239+R239</f>
        <v>3.1249999999999972E-2</v>
      </c>
      <c r="T239" s="14"/>
      <c r="U239" s="13">
        <v>26.1</v>
      </c>
      <c r="V239" s="13">
        <f>INDEX('Počty dní'!A:E,MATCH(E239,'Počty dní'!C:C,0),4)</f>
        <v>195</v>
      </c>
      <c r="W239" s="16">
        <f t="shared" ref="W239:W247" si="335">V239*U239</f>
        <v>5089.5</v>
      </c>
      <c r="Y239" s="59"/>
      <c r="Z239" s="59"/>
      <c r="AA239" s="59"/>
    </row>
    <row r="240" spans="1:27" x14ac:dyDescent="0.25">
      <c r="A240" s="86">
        <v>821</v>
      </c>
      <c r="B240" s="87">
        <v>8021</v>
      </c>
      <c r="C240" s="87" t="s">
        <v>2</v>
      </c>
      <c r="D240" s="87"/>
      <c r="E240" s="87" t="str">
        <f>CONCATENATE(C240,D240)</f>
        <v>X</v>
      </c>
      <c r="F240" s="87" t="s">
        <v>109</v>
      </c>
      <c r="G240" s="88"/>
      <c r="H240" s="87" t="str">
        <f t="shared" si="330"/>
        <v>přejezd/</v>
      </c>
      <c r="I240" s="89"/>
      <c r="J240" s="89" t="s">
        <v>3</v>
      </c>
      <c r="K240" s="65">
        <v>0.23125000000000001</v>
      </c>
      <c r="L240" s="90">
        <v>0.23125000000000001</v>
      </c>
      <c r="M240" s="87" t="s">
        <v>13</v>
      </c>
      <c r="N240" s="91">
        <v>0.2326388888888889</v>
      </c>
      <c r="O240" s="87" t="s">
        <v>12</v>
      </c>
      <c r="P240" s="87" t="str">
        <f t="shared" si="331"/>
        <v>OK</v>
      </c>
      <c r="Q240" s="4">
        <f t="shared" si="332"/>
        <v>1.388888888888884E-3</v>
      </c>
      <c r="R240" s="4">
        <f t="shared" si="333"/>
        <v>0</v>
      </c>
      <c r="S240" s="4">
        <f t="shared" si="334"/>
        <v>1.388888888888884E-3</v>
      </c>
      <c r="T240" s="4">
        <f t="shared" ref="T240:T254" si="336">K240-N239</f>
        <v>0</v>
      </c>
      <c r="U240" s="1">
        <v>0</v>
      </c>
      <c r="V240" s="1">
        <f>INDEX('Počty dní'!A:E,MATCH(E240,'Počty dní'!C:C,0),4)</f>
        <v>195</v>
      </c>
      <c r="W240" s="17">
        <f>V240*U240</f>
        <v>0</v>
      </c>
      <c r="Y240" s="59"/>
      <c r="Z240" s="59"/>
      <c r="AA240" s="59"/>
    </row>
    <row r="241" spans="1:27" x14ac:dyDescent="0.25">
      <c r="A241" s="86">
        <v>821</v>
      </c>
      <c r="B241" s="87">
        <v>8021</v>
      </c>
      <c r="C241" s="87" t="s">
        <v>2</v>
      </c>
      <c r="D241" s="87"/>
      <c r="E241" s="87" t="str">
        <f t="shared" si="329"/>
        <v>X</v>
      </c>
      <c r="F241" s="87" t="s">
        <v>118</v>
      </c>
      <c r="G241" s="88">
        <v>4</v>
      </c>
      <c r="H241" s="87" t="str">
        <f t="shared" si="330"/>
        <v>XXX292/4</v>
      </c>
      <c r="I241" s="89" t="s">
        <v>3</v>
      </c>
      <c r="J241" s="89" t="s">
        <v>3</v>
      </c>
      <c r="K241" s="65">
        <v>0.2326388888888889</v>
      </c>
      <c r="L241" s="90">
        <v>0.23472222222222219</v>
      </c>
      <c r="M241" s="87" t="s">
        <v>12</v>
      </c>
      <c r="N241" s="91">
        <v>0.26874999999999999</v>
      </c>
      <c r="O241" s="87" t="s">
        <v>20</v>
      </c>
      <c r="P241" s="87" t="str">
        <f t="shared" si="331"/>
        <v>OK</v>
      </c>
      <c r="Q241" s="4">
        <f t="shared" si="332"/>
        <v>3.4027777777777796E-2</v>
      </c>
      <c r="R241" s="4">
        <f t="shared" si="333"/>
        <v>2.0833333333332982E-3</v>
      </c>
      <c r="S241" s="4">
        <f t="shared" si="334"/>
        <v>3.6111111111111094E-2</v>
      </c>
      <c r="T241" s="4">
        <f t="shared" si="336"/>
        <v>0</v>
      </c>
      <c r="U241" s="1">
        <v>25.5</v>
      </c>
      <c r="V241" s="1">
        <f>INDEX('Počty dní'!A:E,MATCH(E241,'Počty dní'!C:C,0),4)</f>
        <v>195</v>
      </c>
      <c r="W241" s="17">
        <f t="shared" si="335"/>
        <v>4972.5</v>
      </c>
      <c r="Y241" s="59"/>
      <c r="Z241" s="59"/>
      <c r="AA241" s="59"/>
    </row>
    <row r="242" spans="1:27" x14ac:dyDescent="0.25">
      <c r="A242" s="86">
        <v>821</v>
      </c>
      <c r="B242" s="87">
        <v>8021</v>
      </c>
      <c r="C242" s="87" t="s">
        <v>2</v>
      </c>
      <c r="D242" s="87"/>
      <c r="E242" s="87" t="str">
        <f t="shared" si="329"/>
        <v>X</v>
      </c>
      <c r="F242" s="87" t="s">
        <v>117</v>
      </c>
      <c r="G242" s="88">
        <v>8</v>
      </c>
      <c r="H242" s="87" t="str">
        <f t="shared" si="330"/>
        <v>XXX310/8</v>
      </c>
      <c r="I242" s="89" t="s">
        <v>3</v>
      </c>
      <c r="J242" s="89" t="s">
        <v>3</v>
      </c>
      <c r="K242" s="65">
        <v>0.28333333333333333</v>
      </c>
      <c r="L242" s="90">
        <v>0.28472222222222221</v>
      </c>
      <c r="M242" s="87" t="s">
        <v>20</v>
      </c>
      <c r="N242" s="91">
        <v>0.31458333333333333</v>
      </c>
      <c r="O242" s="87" t="s">
        <v>13</v>
      </c>
      <c r="P242" s="87" t="str">
        <f t="shared" si="331"/>
        <v>OK</v>
      </c>
      <c r="Q242" s="4">
        <f t="shared" si="332"/>
        <v>2.9861111111111116E-2</v>
      </c>
      <c r="R242" s="4">
        <f t="shared" si="333"/>
        <v>1.388888888888884E-3</v>
      </c>
      <c r="S242" s="4">
        <f t="shared" si="334"/>
        <v>3.125E-2</v>
      </c>
      <c r="T242" s="4">
        <f t="shared" si="336"/>
        <v>1.4583333333333337E-2</v>
      </c>
      <c r="U242" s="1">
        <v>26.1</v>
      </c>
      <c r="V242" s="1">
        <f>INDEX('Počty dní'!A:E,MATCH(E242,'Počty dní'!C:C,0),4)</f>
        <v>195</v>
      </c>
      <c r="W242" s="17">
        <f t="shared" si="335"/>
        <v>5089.5</v>
      </c>
      <c r="Y242" s="59"/>
      <c r="Z242" s="59"/>
      <c r="AA242" s="59"/>
    </row>
    <row r="243" spans="1:27" x14ac:dyDescent="0.25">
      <c r="A243" s="86">
        <v>821</v>
      </c>
      <c r="B243" s="87">
        <v>8021</v>
      </c>
      <c r="C243" s="87" t="s">
        <v>2</v>
      </c>
      <c r="D243" s="87"/>
      <c r="E243" s="87" t="str">
        <f>CONCATENATE(C243,D243)</f>
        <v>X</v>
      </c>
      <c r="F243" s="87" t="s">
        <v>109</v>
      </c>
      <c r="G243" s="88"/>
      <c r="H243" s="87" t="str">
        <f t="shared" ref="H243" si="337">CONCATENATE(F243,"/",G243)</f>
        <v>přejezd/</v>
      </c>
      <c r="I243" s="89"/>
      <c r="J243" s="89" t="s">
        <v>3</v>
      </c>
      <c r="K243" s="65">
        <v>0.39791666666666664</v>
      </c>
      <c r="L243" s="90">
        <v>0.39791666666666664</v>
      </c>
      <c r="M243" s="87" t="s">
        <v>13</v>
      </c>
      <c r="N243" s="91">
        <v>0.39930555555555558</v>
      </c>
      <c r="O243" s="87" t="s">
        <v>12</v>
      </c>
      <c r="P243" s="87" t="str">
        <f t="shared" si="331"/>
        <v>OK</v>
      </c>
      <c r="Q243" s="4">
        <f t="shared" si="332"/>
        <v>1.3888888888889395E-3</v>
      </c>
      <c r="R243" s="4">
        <f t="shared" si="333"/>
        <v>0</v>
      </c>
      <c r="S243" s="4">
        <f t="shared" si="334"/>
        <v>1.3888888888889395E-3</v>
      </c>
      <c r="T243" s="4">
        <f t="shared" si="336"/>
        <v>8.3333333333333315E-2</v>
      </c>
      <c r="U243" s="1">
        <v>0</v>
      </c>
      <c r="V243" s="1">
        <f>INDEX('Počty dní'!A:E,MATCH(E243,'Počty dní'!C:C,0),4)</f>
        <v>195</v>
      </c>
      <c r="W243" s="17">
        <f>V243*U243</f>
        <v>0</v>
      </c>
      <c r="Y243" s="59"/>
      <c r="Z243" s="59"/>
      <c r="AA243" s="59"/>
    </row>
    <row r="244" spans="1:27" x14ac:dyDescent="0.25">
      <c r="A244" s="86">
        <v>821</v>
      </c>
      <c r="B244" s="87">
        <v>8021</v>
      </c>
      <c r="C244" s="87" t="s">
        <v>2</v>
      </c>
      <c r="D244" s="87"/>
      <c r="E244" s="87" t="str">
        <f t="shared" si="329"/>
        <v>X</v>
      </c>
      <c r="F244" s="87" t="s">
        <v>118</v>
      </c>
      <c r="G244" s="88">
        <v>10</v>
      </c>
      <c r="H244" s="87" t="str">
        <f t="shared" si="330"/>
        <v>XXX292/10</v>
      </c>
      <c r="I244" s="89" t="s">
        <v>3</v>
      </c>
      <c r="J244" s="89" t="s">
        <v>3</v>
      </c>
      <c r="K244" s="65">
        <v>0.39930555555555558</v>
      </c>
      <c r="L244" s="90">
        <v>0.40138888888888885</v>
      </c>
      <c r="M244" s="87" t="s">
        <v>12</v>
      </c>
      <c r="N244" s="91">
        <v>0.43541666666666662</v>
      </c>
      <c r="O244" s="87" t="s">
        <v>20</v>
      </c>
      <c r="P244" s="87" t="str">
        <f t="shared" si="331"/>
        <v>OK</v>
      </c>
      <c r="Q244" s="4">
        <f t="shared" si="332"/>
        <v>3.4027777777777768E-2</v>
      </c>
      <c r="R244" s="4">
        <f t="shared" si="333"/>
        <v>2.0833333333332704E-3</v>
      </c>
      <c r="S244" s="4">
        <f t="shared" si="334"/>
        <v>3.6111111111111038E-2</v>
      </c>
      <c r="T244" s="4">
        <f t="shared" si="336"/>
        <v>0</v>
      </c>
      <c r="U244" s="1">
        <v>25.5</v>
      </c>
      <c r="V244" s="1">
        <f>INDEX('Počty dní'!A:E,MATCH(E244,'Počty dní'!C:C,0),4)</f>
        <v>195</v>
      </c>
      <c r="W244" s="17">
        <f t="shared" si="335"/>
        <v>4972.5</v>
      </c>
      <c r="Y244" s="59"/>
      <c r="Z244" s="59"/>
      <c r="AA244" s="59"/>
    </row>
    <row r="245" spans="1:27" x14ac:dyDescent="0.25">
      <c r="A245" s="86">
        <v>821</v>
      </c>
      <c r="B245" s="87">
        <v>8021</v>
      </c>
      <c r="C245" s="87" t="s">
        <v>2</v>
      </c>
      <c r="D245" s="87"/>
      <c r="E245" s="87" t="str">
        <f t="shared" si="329"/>
        <v>X</v>
      </c>
      <c r="F245" s="87" t="s">
        <v>117</v>
      </c>
      <c r="G245" s="88">
        <v>16</v>
      </c>
      <c r="H245" s="87" t="str">
        <f t="shared" si="330"/>
        <v>XXX310/16</v>
      </c>
      <c r="I245" s="89" t="s">
        <v>3</v>
      </c>
      <c r="J245" s="89" t="s">
        <v>3</v>
      </c>
      <c r="K245" s="65">
        <v>0.49166666666666664</v>
      </c>
      <c r="L245" s="90">
        <v>0.49305555555555558</v>
      </c>
      <c r="M245" s="87" t="s">
        <v>20</v>
      </c>
      <c r="N245" s="91">
        <v>0.5229166666666667</v>
      </c>
      <c r="O245" s="87" t="s">
        <v>13</v>
      </c>
      <c r="P245" s="87" t="str">
        <f t="shared" si="331"/>
        <v>OK</v>
      </c>
      <c r="Q245" s="4">
        <f t="shared" si="332"/>
        <v>2.9861111111111116E-2</v>
      </c>
      <c r="R245" s="4">
        <f t="shared" si="333"/>
        <v>1.3888888888889395E-3</v>
      </c>
      <c r="S245" s="4">
        <f t="shared" si="334"/>
        <v>3.1250000000000056E-2</v>
      </c>
      <c r="T245" s="4">
        <f t="shared" si="336"/>
        <v>5.6250000000000022E-2</v>
      </c>
      <c r="U245" s="1">
        <v>26.1</v>
      </c>
      <c r="V245" s="1">
        <f>INDEX('Počty dní'!A:E,MATCH(E245,'Počty dní'!C:C,0),4)</f>
        <v>195</v>
      </c>
      <c r="W245" s="17">
        <f t="shared" si="335"/>
        <v>5089.5</v>
      </c>
      <c r="Y245" s="59"/>
      <c r="Z245" s="59"/>
      <c r="AA245" s="59"/>
    </row>
    <row r="246" spans="1:27" x14ac:dyDescent="0.25">
      <c r="A246" s="86">
        <v>821</v>
      </c>
      <c r="B246" s="87">
        <v>8021</v>
      </c>
      <c r="C246" s="87" t="s">
        <v>2</v>
      </c>
      <c r="D246" s="87"/>
      <c r="E246" s="87" t="str">
        <f>CONCATENATE(C246,D246)</f>
        <v>X</v>
      </c>
      <c r="F246" s="87" t="s">
        <v>109</v>
      </c>
      <c r="G246" s="88"/>
      <c r="H246" s="87" t="str">
        <f t="shared" si="330"/>
        <v>přejezd/</v>
      </c>
      <c r="I246" s="89"/>
      <c r="J246" s="89" t="s">
        <v>3</v>
      </c>
      <c r="K246" s="65">
        <v>0.5229166666666667</v>
      </c>
      <c r="L246" s="90">
        <v>0.5229166666666667</v>
      </c>
      <c r="M246" s="87" t="s">
        <v>13</v>
      </c>
      <c r="N246" s="91">
        <v>0.52430555555555558</v>
      </c>
      <c r="O246" s="87" t="s">
        <v>12</v>
      </c>
      <c r="P246" s="87" t="str">
        <f t="shared" si="331"/>
        <v>OK</v>
      </c>
      <c r="Q246" s="4">
        <f t="shared" si="332"/>
        <v>1.388888888888884E-3</v>
      </c>
      <c r="R246" s="4">
        <f t="shared" si="333"/>
        <v>0</v>
      </c>
      <c r="S246" s="4">
        <f t="shared" si="334"/>
        <v>1.388888888888884E-3</v>
      </c>
      <c r="T246" s="4">
        <f t="shared" si="336"/>
        <v>0</v>
      </c>
      <c r="U246" s="1">
        <v>0</v>
      </c>
      <c r="V246" s="1">
        <f>INDEX('Počty dní'!A:E,MATCH(E246,'Počty dní'!C:C,0),4)</f>
        <v>195</v>
      </c>
      <c r="W246" s="17">
        <f>V246*U246</f>
        <v>0</v>
      </c>
      <c r="Y246" s="59"/>
      <c r="Z246" s="59"/>
      <c r="AA246" s="59"/>
    </row>
    <row r="247" spans="1:27" x14ac:dyDescent="0.25">
      <c r="A247" s="86">
        <v>821</v>
      </c>
      <c r="B247" s="87">
        <v>8021</v>
      </c>
      <c r="C247" s="87" t="s">
        <v>2</v>
      </c>
      <c r="D247" s="87"/>
      <c r="E247" s="87" t="str">
        <f t="shared" si="329"/>
        <v>X</v>
      </c>
      <c r="F247" s="87" t="s">
        <v>118</v>
      </c>
      <c r="G247" s="88">
        <v>12</v>
      </c>
      <c r="H247" s="87" t="str">
        <f t="shared" si="330"/>
        <v>XXX292/12</v>
      </c>
      <c r="I247" s="89" t="s">
        <v>3</v>
      </c>
      <c r="J247" s="89" t="s">
        <v>3</v>
      </c>
      <c r="K247" s="65">
        <v>0.52500000000000002</v>
      </c>
      <c r="L247" s="90">
        <v>0.52638888888888891</v>
      </c>
      <c r="M247" s="87" t="s">
        <v>12</v>
      </c>
      <c r="N247" s="91">
        <v>0.56041666666666667</v>
      </c>
      <c r="O247" s="87" t="s">
        <v>20</v>
      </c>
      <c r="P247" s="87" t="str">
        <f t="shared" si="331"/>
        <v>OK</v>
      </c>
      <c r="Q247" s="4">
        <f t="shared" si="332"/>
        <v>3.4027777777777768E-2</v>
      </c>
      <c r="R247" s="4">
        <f t="shared" si="333"/>
        <v>1.388888888888884E-3</v>
      </c>
      <c r="S247" s="4">
        <f t="shared" si="334"/>
        <v>3.5416666666666652E-2</v>
      </c>
      <c r="T247" s="4">
        <f t="shared" si="336"/>
        <v>6.9444444444444198E-4</v>
      </c>
      <c r="U247" s="1">
        <v>25.5</v>
      </c>
      <c r="V247" s="1">
        <f>INDEX('Počty dní'!A:E,MATCH(E247,'Počty dní'!C:C,0),4)</f>
        <v>195</v>
      </c>
      <c r="W247" s="17">
        <f t="shared" si="335"/>
        <v>4972.5</v>
      </c>
      <c r="Y247" s="59"/>
      <c r="Z247" s="59"/>
      <c r="AA247" s="59"/>
    </row>
    <row r="248" spans="1:27" x14ac:dyDescent="0.25">
      <c r="A248" s="86">
        <v>821</v>
      </c>
      <c r="B248" s="87">
        <v>8021</v>
      </c>
      <c r="C248" s="87" t="s">
        <v>2</v>
      </c>
      <c r="D248" s="87"/>
      <c r="E248" s="87" t="str">
        <f t="shared" ref="E248:E254" si="338">CONCATENATE(C248,D248)</f>
        <v>X</v>
      </c>
      <c r="F248" s="87" t="s">
        <v>39</v>
      </c>
      <c r="G248" s="88">
        <v>13</v>
      </c>
      <c r="H248" s="87" t="str">
        <f t="shared" si="330"/>
        <v>XXX285/13</v>
      </c>
      <c r="I248" s="89" t="s">
        <v>3</v>
      </c>
      <c r="J248" s="89" t="s">
        <v>3</v>
      </c>
      <c r="K248" s="65">
        <v>0.56597222222222221</v>
      </c>
      <c r="L248" s="90">
        <v>0.56736111111111109</v>
      </c>
      <c r="M248" s="87" t="s">
        <v>20</v>
      </c>
      <c r="N248" s="91">
        <v>0.57847222222222217</v>
      </c>
      <c r="O248" s="87" t="s">
        <v>42</v>
      </c>
      <c r="P248" s="87" t="str">
        <f t="shared" si="331"/>
        <v>OK</v>
      </c>
      <c r="Q248" s="4">
        <f t="shared" si="332"/>
        <v>1.1111111111111072E-2</v>
      </c>
      <c r="R248" s="4">
        <f t="shared" si="333"/>
        <v>1.388888888888884E-3</v>
      </c>
      <c r="S248" s="4">
        <f t="shared" si="334"/>
        <v>1.2499999999999956E-2</v>
      </c>
      <c r="T248" s="4">
        <f t="shared" si="336"/>
        <v>5.5555555555555358E-3</v>
      </c>
      <c r="U248" s="1">
        <v>10.4</v>
      </c>
      <c r="V248" s="1">
        <f>INDEX('Počty dní'!A:E,MATCH(E248,'Počty dní'!C:C,0),4)</f>
        <v>195</v>
      </c>
      <c r="W248" s="17">
        <f t="shared" ref="W248:W254" si="339">V248*U248</f>
        <v>2028</v>
      </c>
      <c r="Y248" s="59"/>
      <c r="Z248" s="59"/>
      <c r="AA248" s="59"/>
    </row>
    <row r="249" spans="1:27" x14ac:dyDescent="0.25">
      <c r="A249" s="86">
        <v>821</v>
      </c>
      <c r="B249" s="87">
        <v>8021</v>
      </c>
      <c r="C249" s="87" t="s">
        <v>2</v>
      </c>
      <c r="D249" s="87"/>
      <c r="E249" s="87" t="str">
        <f t="shared" si="338"/>
        <v>X</v>
      </c>
      <c r="F249" s="87" t="s">
        <v>39</v>
      </c>
      <c r="G249" s="88">
        <v>14</v>
      </c>
      <c r="H249" s="87" t="str">
        <f t="shared" si="330"/>
        <v>XXX285/14</v>
      </c>
      <c r="I249" s="89" t="s">
        <v>3</v>
      </c>
      <c r="J249" s="89" t="s">
        <v>3</v>
      </c>
      <c r="K249" s="65">
        <v>0.57847222222222228</v>
      </c>
      <c r="L249" s="90">
        <v>0.57916666666666672</v>
      </c>
      <c r="M249" s="87" t="s">
        <v>42</v>
      </c>
      <c r="N249" s="91">
        <v>0.59166666666666667</v>
      </c>
      <c r="O249" s="87" t="s">
        <v>20</v>
      </c>
      <c r="P249" s="87" t="str">
        <f t="shared" si="331"/>
        <v>OK</v>
      </c>
      <c r="Q249" s="4">
        <f t="shared" si="332"/>
        <v>1.2499999999999956E-2</v>
      </c>
      <c r="R249" s="4">
        <f t="shared" si="333"/>
        <v>6.9444444444444198E-4</v>
      </c>
      <c r="S249" s="4">
        <f t="shared" si="334"/>
        <v>1.3194444444444398E-2</v>
      </c>
      <c r="T249" s="4">
        <f t="shared" si="336"/>
        <v>0</v>
      </c>
      <c r="U249" s="1">
        <v>10.4</v>
      </c>
      <c r="V249" s="1">
        <f>INDEX('Počty dní'!A:E,MATCH(E249,'Počty dní'!C:C,0),4)</f>
        <v>195</v>
      </c>
      <c r="W249" s="17">
        <f t="shared" si="339"/>
        <v>2028</v>
      </c>
      <c r="Y249" s="59"/>
      <c r="Z249" s="59"/>
      <c r="AA249" s="59"/>
    </row>
    <row r="250" spans="1:27" x14ac:dyDescent="0.25">
      <c r="A250" s="86">
        <v>821</v>
      </c>
      <c r="B250" s="87">
        <v>8021</v>
      </c>
      <c r="C250" s="87" t="s">
        <v>2</v>
      </c>
      <c r="D250" s="87"/>
      <c r="E250" s="87" t="str">
        <f>CONCATENATE(C250,D250)</f>
        <v>X</v>
      </c>
      <c r="F250" s="87" t="s">
        <v>109</v>
      </c>
      <c r="G250" s="88"/>
      <c r="H250" s="87" t="str">
        <f t="shared" ref="H250" si="340">CONCATENATE(F250,"/",G250)</f>
        <v>přejezd/</v>
      </c>
      <c r="I250" s="89"/>
      <c r="J250" s="89" t="s">
        <v>3</v>
      </c>
      <c r="K250" s="65">
        <v>0.60347222222222219</v>
      </c>
      <c r="L250" s="90">
        <v>0.60347222222222219</v>
      </c>
      <c r="M250" s="87" t="s">
        <v>20</v>
      </c>
      <c r="N250" s="91">
        <v>0.60486111111111107</v>
      </c>
      <c r="O250" s="87" t="s">
        <v>23</v>
      </c>
      <c r="P250" s="87" t="str">
        <f t="shared" si="331"/>
        <v>OK</v>
      </c>
      <c r="Q250" s="4">
        <f t="shared" si="332"/>
        <v>1.388888888888884E-3</v>
      </c>
      <c r="R250" s="4">
        <f t="shared" si="333"/>
        <v>0</v>
      </c>
      <c r="S250" s="4">
        <f t="shared" si="334"/>
        <v>1.388888888888884E-3</v>
      </c>
      <c r="T250" s="4">
        <f t="shared" si="336"/>
        <v>1.1805555555555514E-2</v>
      </c>
      <c r="U250" s="1">
        <v>0</v>
      </c>
      <c r="V250" s="1">
        <f>INDEX('Počty dní'!A:E,MATCH(E250,'Počty dní'!C:C,0),4)</f>
        <v>195</v>
      </c>
      <c r="W250" s="17">
        <f>V250*U250</f>
        <v>0</v>
      </c>
      <c r="Y250" s="59"/>
      <c r="Z250" s="59"/>
      <c r="AA250" s="59"/>
    </row>
    <row r="251" spans="1:27" x14ac:dyDescent="0.25">
      <c r="A251" s="86">
        <v>821</v>
      </c>
      <c r="B251" s="87">
        <v>8021</v>
      </c>
      <c r="C251" s="87" t="s">
        <v>2</v>
      </c>
      <c r="D251" s="87">
        <v>20</v>
      </c>
      <c r="E251" s="87" t="str">
        <f t="shared" si="338"/>
        <v>X20</v>
      </c>
      <c r="F251" s="87" t="s">
        <v>60</v>
      </c>
      <c r="G251" s="88">
        <v>11</v>
      </c>
      <c r="H251" s="87" t="str">
        <f>CONCATENATE(F251,"/",G251)</f>
        <v>XXX287/11</v>
      </c>
      <c r="I251" s="89" t="s">
        <v>3</v>
      </c>
      <c r="J251" s="89" t="s">
        <v>3</v>
      </c>
      <c r="K251" s="65">
        <v>0.60486111111111107</v>
      </c>
      <c r="L251" s="90">
        <v>0.60625000000000007</v>
      </c>
      <c r="M251" s="87" t="s">
        <v>23</v>
      </c>
      <c r="N251" s="91">
        <v>0.62013888888888891</v>
      </c>
      <c r="O251" s="87" t="s">
        <v>61</v>
      </c>
      <c r="P251" s="87" t="str">
        <f t="shared" si="331"/>
        <v>OK</v>
      </c>
      <c r="Q251" s="4">
        <f t="shared" si="332"/>
        <v>1.388888888888884E-2</v>
      </c>
      <c r="R251" s="4">
        <f t="shared" si="333"/>
        <v>1.388888888888995E-3</v>
      </c>
      <c r="S251" s="4">
        <f t="shared" si="334"/>
        <v>1.5277777777777835E-2</v>
      </c>
      <c r="T251" s="4">
        <f t="shared" si="336"/>
        <v>0</v>
      </c>
      <c r="U251" s="1">
        <v>9.9</v>
      </c>
      <c r="V251" s="1">
        <f>INDEX('Počty dní'!A:E,MATCH(E251,'Počty dní'!C:C,0),4)</f>
        <v>195</v>
      </c>
      <c r="W251" s="17">
        <f t="shared" si="339"/>
        <v>1930.5</v>
      </c>
      <c r="Y251" s="59"/>
      <c r="Z251" s="59"/>
      <c r="AA251" s="59"/>
    </row>
    <row r="252" spans="1:27" x14ac:dyDescent="0.25">
      <c r="A252" s="86">
        <v>821</v>
      </c>
      <c r="B252" s="87">
        <v>8021</v>
      </c>
      <c r="C252" s="87" t="s">
        <v>2</v>
      </c>
      <c r="D252" s="87">
        <v>20</v>
      </c>
      <c r="E252" s="87" t="str">
        <f t="shared" si="338"/>
        <v>X20</v>
      </c>
      <c r="F252" s="87" t="s">
        <v>60</v>
      </c>
      <c r="G252" s="88">
        <v>14</v>
      </c>
      <c r="H252" s="87" t="str">
        <f>CONCATENATE(F252,"/",G252)</f>
        <v>XXX287/14</v>
      </c>
      <c r="I252" s="89" t="s">
        <v>3</v>
      </c>
      <c r="J252" s="89" t="s">
        <v>3</v>
      </c>
      <c r="K252" s="65">
        <v>0.62847222222222221</v>
      </c>
      <c r="L252" s="90">
        <v>0.62986111111111109</v>
      </c>
      <c r="M252" s="87" t="s">
        <v>61</v>
      </c>
      <c r="N252" s="91">
        <v>0.64027777777777783</v>
      </c>
      <c r="O252" s="87" t="s">
        <v>20</v>
      </c>
      <c r="P252" s="87" t="str">
        <f t="shared" si="331"/>
        <v>OK</v>
      </c>
      <c r="Q252" s="4">
        <f t="shared" si="332"/>
        <v>1.0416666666666741E-2</v>
      </c>
      <c r="R252" s="4">
        <f t="shared" si="333"/>
        <v>1.388888888888884E-3</v>
      </c>
      <c r="S252" s="4">
        <f t="shared" si="334"/>
        <v>1.1805555555555625E-2</v>
      </c>
      <c r="T252" s="4">
        <f t="shared" si="336"/>
        <v>8.3333333333333037E-3</v>
      </c>
      <c r="U252" s="1">
        <v>9.3000000000000007</v>
      </c>
      <c r="V252" s="1">
        <f>INDEX('Počty dní'!A:E,MATCH(E252,'Počty dní'!C:C,0),4)</f>
        <v>195</v>
      </c>
      <c r="W252" s="17">
        <f t="shared" si="339"/>
        <v>1813.5000000000002</v>
      </c>
      <c r="Y252" s="59"/>
      <c r="Z252" s="59"/>
      <c r="AA252" s="59"/>
    </row>
    <row r="253" spans="1:27" x14ac:dyDescent="0.25">
      <c r="A253" s="86">
        <v>821</v>
      </c>
      <c r="B253" s="87">
        <v>8021</v>
      </c>
      <c r="C253" s="87" t="s">
        <v>2</v>
      </c>
      <c r="D253" s="87"/>
      <c r="E253" s="87" t="str">
        <f t="shared" si="338"/>
        <v>X</v>
      </c>
      <c r="F253" s="87" t="s">
        <v>115</v>
      </c>
      <c r="G253" s="88">
        <v>15</v>
      </c>
      <c r="H253" s="87" t="str">
        <f>CONCATENATE(F253,"/",G253)</f>
        <v>XXX959/15</v>
      </c>
      <c r="I253" s="89" t="s">
        <v>3</v>
      </c>
      <c r="J253" s="89" t="s">
        <v>3</v>
      </c>
      <c r="K253" s="65">
        <v>0.65625</v>
      </c>
      <c r="L253" s="119">
        <v>0.65625</v>
      </c>
      <c r="M253" s="87" t="s">
        <v>20</v>
      </c>
      <c r="N253" s="91">
        <v>0.70138888888888884</v>
      </c>
      <c r="O253" s="87" t="s">
        <v>83</v>
      </c>
      <c r="P253" s="87" t="str">
        <f t="shared" si="331"/>
        <v>OK</v>
      </c>
      <c r="Q253" s="4">
        <f t="shared" si="332"/>
        <v>4.513888888888884E-2</v>
      </c>
      <c r="R253" s="4">
        <f t="shared" si="333"/>
        <v>0</v>
      </c>
      <c r="S253" s="4">
        <f t="shared" si="334"/>
        <v>4.513888888888884E-2</v>
      </c>
      <c r="T253" s="4">
        <f t="shared" si="336"/>
        <v>1.5972222222222165E-2</v>
      </c>
      <c r="U253" s="1">
        <v>44.8</v>
      </c>
      <c r="V253" s="1">
        <f>INDEX('Počty dní'!A:E,MATCH(E253,'Počty dní'!C:C,0),4)</f>
        <v>195</v>
      </c>
      <c r="W253" s="17">
        <f t="shared" si="339"/>
        <v>8736</v>
      </c>
      <c r="Y253" s="59"/>
      <c r="Z253" s="59"/>
      <c r="AA253" s="59"/>
    </row>
    <row r="254" spans="1:27" ht="15.75" thickBot="1" x14ac:dyDescent="0.3">
      <c r="A254" s="86">
        <v>821</v>
      </c>
      <c r="B254" s="87">
        <v>8021</v>
      </c>
      <c r="C254" s="87" t="s">
        <v>2</v>
      </c>
      <c r="D254" s="87"/>
      <c r="E254" s="87" t="str">
        <f t="shared" si="338"/>
        <v>X</v>
      </c>
      <c r="F254" s="87" t="s">
        <v>115</v>
      </c>
      <c r="G254" s="88">
        <v>16</v>
      </c>
      <c r="H254" s="87" t="str">
        <f>CONCATENATE(F254,"/",G254)</f>
        <v>XXX959/16</v>
      </c>
      <c r="I254" s="89" t="s">
        <v>3</v>
      </c>
      <c r="J254" s="89" t="s">
        <v>3</v>
      </c>
      <c r="K254" s="65">
        <v>0.71180555555555558</v>
      </c>
      <c r="L254" s="122">
        <v>0.71527777777777779</v>
      </c>
      <c r="M254" s="87" t="s">
        <v>83</v>
      </c>
      <c r="N254" s="91">
        <v>0.76041666666666663</v>
      </c>
      <c r="O254" s="87" t="s">
        <v>20</v>
      </c>
      <c r="P254" s="87"/>
      <c r="Q254" s="4">
        <f t="shared" si="332"/>
        <v>4.513888888888884E-2</v>
      </c>
      <c r="R254" s="4">
        <f t="shared" si="333"/>
        <v>3.4722222222222099E-3</v>
      </c>
      <c r="S254" s="4">
        <f t="shared" si="334"/>
        <v>4.8611111111111049E-2</v>
      </c>
      <c r="T254" s="4">
        <f t="shared" si="336"/>
        <v>1.0416666666666741E-2</v>
      </c>
      <c r="U254" s="1">
        <v>44.8</v>
      </c>
      <c r="V254" s="1">
        <f>INDEX('Počty dní'!A:E,MATCH(E254,'Počty dní'!C:C,0),4)</f>
        <v>195</v>
      </c>
      <c r="W254" s="17">
        <f t="shared" si="339"/>
        <v>8736</v>
      </c>
      <c r="Y254" s="59"/>
      <c r="Z254" s="59"/>
      <c r="AA254" s="59"/>
    </row>
    <row r="255" spans="1:27" ht="15.75" thickBot="1" x14ac:dyDescent="0.3">
      <c r="A255" s="106" t="str">
        <f ca="1">CONCATENATE(INDIRECT("R[-3]C[0]",FALSE),"celkem")</f>
        <v>821celkem</v>
      </c>
      <c r="B255" s="107"/>
      <c r="C255" s="107" t="str">
        <f ca="1">INDIRECT("R[-1]C[12]",FALSE)</f>
        <v>Kamenice n.Lipou,,aut.nádr.</v>
      </c>
      <c r="D255" s="108"/>
      <c r="E255" s="107"/>
      <c r="F255" s="108"/>
      <c r="G255" s="109"/>
      <c r="H255" s="110"/>
      <c r="I255" s="111"/>
      <c r="J255" s="112" t="str">
        <f ca="1">INDIRECT("R[-3]C[0]",FALSE)</f>
        <v>S</v>
      </c>
      <c r="K255" s="113"/>
      <c r="L255" s="114"/>
      <c r="M255" s="115"/>
      <c r="N255" s="114"/>
      <c r="O255" s="116"/>
      <c r="P255" s="107"/>
      <c r="Q255" s="8">
        <f>SUM(Q239:Q254)</f>
        <v>0.33541666666666659</v>
      </c>
      <c r="R255" s="8">
        <f t="shared" ref="R255:T255" si="341">SUM(R239:R254)</f>
        <v>1.8055555555555547E-2</v>
      </c>
      <c r="S255" s="8">
        <f t="shared" si="341"/>
        <v>0.35347222222222208</v>
      </c>
      <c r="T255" s="8">
        <f t="shared" si="341"/>
        <v>0.20694444444444438</v>
      </c>
      <c r="U255" s="9">
        <f>SUM(U239:U254)</f>
        <v>284.40000000000003</v>
      </c>
      <c r="V255" s="10"/>
      <c r="W255" s="11">
        <f>SUM(W239:W254)</f>
        <v>55458</v>
      </c>
      <c r="Y255" s="59"/>
      <c r="Z255" s="59"/>
      <c r="AA255" s="59"/>
    </row>
    <row r="256" spans="1:27" x14ac:dyDescent="0.25">
      <c r="L256" s="78"/>
      <c r="N256" s="79"/>
      <c r="Q256" s="2"/>
      <c r="R256" s="2"/>
      <c r="S256" s="2"/>
      <c r="T256" s="2"/>
      <c r="Y256" s="59"/>
      <c r="Z256" s="59"/>
      <c r="AA256" s="59"/>
    </row>
    <row r="257" spans="1:27" ht="15.75" thickBot="1" x14ac:dyDescent="0.3">
      <c r="Y257" s="59"/>
      <c r="Z257" s="59"/>
      <c r="AA257" s="59"/>
    </row>
    <row r="258" spans="1:27" x14ac:dyDescent="0.25">
      <c r="A258" s="80">
        <v>822</v>
      </c>
      <c r="B258" s="81">
        <v>8022</v>
      </c>
      <c r="C258" s="81" t="s">
        <v>2</v>
      </c>
      <c r="D258" s="81">
        <v>10</v>
      </c>
      <c r="E258" s="81" t="str">
        <f t="shared" ref="E258" si="342">CONCATENATE(C258,D258)</f>
        <v>X10</v>
      </c>
      <c r="F258" s="81" t="s">
        <v>51</v>
      </c>
      <c r="G258" s="82">
        <v>4</v>
      </c>
      <c r="H258" s="81" t="str">
        <f t="shared" ref="H258" si="343">CONCATENATE(F258,"/",G258)</f>
        <v>XXX281/4</v>
      </c>
      <c r="I258" s="83" t="s">
        <v>18</v>
      </c>
      <c r="J258" s="83" t="s">
        <v>18</v>
      </c>
      <c r="K258" s="67">
        <v>0.25347222222222221</v>
      </c>
      <c r="L258" s="84">
        <v>0.25625000000000003</v>
      </c>
      <c r="M258" s="81" t="s">
        <v>20</v>
      </c>
      <c r="N258" s="85">
        <v>0.28541666666666665</v>
      </c>
      <c r="O258" s="81" t="s">
        <v>9</v>
      </c>
      <c r="P258" s="81" t="str">
        <f t="shared" ref="P258:P266" si="344">IF(M259=O258,"OK","POZOR")</f>
        <v>OK</v>
      </c>
      <c r="Q258" s="14">
        <f t="shared" ref="Q258:Q267" si="345">IF(ISNUMBER(G258),N258-L258,IF(F258="přejezd",N258-L258,0))</f>
        <v>2.9166666666666619E-2</v>
      </c>
      <c r="R258" s="14">
        <f t="shared" ref="R258:R267" si="346">IF(ISNUMBER(G258),L258-K258,0)</f>
        <v>2.7777777777778234E-3</v>
      </c>
      <c r="S258" s="14">
        <f t="shared" ref="S258:S267" si="347">Q258+R258</f>
        <v>3.1944444444444442E-2</v>
      </c>
      <c r="T258" s="14"/>
      <c r="U258" s="13">
        <v>27</v>
      </c>
      <c r="V258" s="13">
        <f>INDEX('Počty dní'!A:E,MATCH(E258,'Počty dní'!C:C,0),4)</f>
        <v>195</v>
      </c>
      <c r="W258" s="16">
        <f t="shared" ref="W258" si="348">V258*U258</f>
        <v>5265</v>
      </c>
      <c r="Y258" s="59"/>
      <c r="Z258" s="59"/>
      <c r="AA258" s="59"/>
    </row>
    <row r="259" spans="1:27" x14ac:dyDescent="0.25">
      <c r="A259" s="86">
        <v>822</v>
      </c>
      <c r="B259" s="87">
        <v>8022</v>
      </c>
      <c r="C259" s="87" t="s">
        <v>2</v>
      </c>
      <c r="D259" s="87">
        <v>10</v>
      </c>
      <c r="E259" s="87" t="str">
        <f t="shared" ref="E259:E267" si="349">CONCATENATE(C259,D259)</f>
        <v>X10</v>
      </c>
      <c r="F259" s="87" t="s">
        <v>119</v>
      </c>
      <c r="G259" s="88">
        <v>3</v>
      </c>
      <c r="H259" s="87" t="str">
        <f t="shared" ref="H259:H267" si="350">CONCATENATE(F259,"/",G259)</f>
        <v>XXX291/3</v>
      </c>
      <c r="I259" s="89" t="s">
        <v>3</v>
      </c>
      <c r="J259" s="89" t="s">
        <v>18</v>
      </c>
      <c r="K259" s="65">
        <v>0.28680555555555554</v>
      </c>
      <c r="L259" s="90">
        <v>0.28749999999999998</v>
      </c>
      <c r="M259" s="87" t="s">
        <v>9</v>
      </c>
      <c r="N259" s="91">
        <v>0.29930555555555555</v>
      </c>
      <c r="O259" s="87" t="s">
        <v>88</v>
      </c>
      <c r="P259" s="87" t="str">
        <f t="shared" si="344"/>
        <v>OK</v>
      </c>
      <c r="Q259" s="4">
        <f t="shared" si="345"/>
        <v>1.1805555555555569E-2</v>
      </c>
      <c r="R259" s="4">
        <f t="shared" si="346"/>
        <v>6.9444444444444198E-4</v>
      </c>
      <c r="S259" s="4">
        <f t="shared" si="347"/>
        <v>1.2500000000000011E-2</v>
      </c>
      <c r="T259" s="4">
        <f t="shared" ref="T259:T267" si="351">K259-N258</f>
        <v>1.388888888888884E-3</v>
      </c>
      <c r="U259" s="1">
        <v>10</v>
      </c>
      <c r="V259" s="1">
        <f>INDEX('Počty dní'!A:E,MATCH(E259,'Počty dní'!C:C,0),4)</f>
        <v>195</v>
      </c>
      <c r="W259" s="17">
        <f t="shared" ref="W259:W267" si="352">V259*U259</f>
        <v>1950</v>
      </c>
      <c r="Y259" s="59"/>
      <c r="Z259" s="59"/>
      <c r="AA259" s="59"/>
    </row>
    <row r="260" spans="1:27" x14ac:dyDescent="0.25">
      <c r="A260" s="86">
        <v>822</v>
      </c>
      <c r="B260" s="87">
        <v>8022</v>
      </c>
      <c r="C260" s="87" t="s">
        <v>2</v>
      </c>
      <c r="D260" s="87">
        <v>10</v>
      </c>
      <c r="E260" s="87" t="str">
        <f t="shared" si="349"/>
        <v>X10</v>
      </c>
      <c r="F260" s="87" t="s">
        <v>119</v>
      </c>
      <c r="G260" s="88">
        <v>6</v>
      </c>
      <c r="H260" s="87" t="str">
        <f t="shared" si="350"/>
        <v>XXX291/6</v>
      </c>
      <c r="I260" s="89" t="s">
        <v>3</v>
      </c>
      <c r="J260" s="89" t="s">
        <v>18</v>
      </c>
      <c r="K260" s="65">
        <v>0.29930555555555555</v>
      </c>
      <c r="L260" s="90">
        <v>0.30069444444444443</v>
      </c>
      <c r="M260" s="87" t="s">
        <v>88</v>
      </c>
      <c r="N260" s="91">
        <v>0.31527777777777777</v>
      </c>
      <c r="O260" s="87" t="s">
        <v>9</v>
      </c>
      <c r="P260" s="87" t="str">
        <f t="shared" si="344"/>
        <v>OK</v>
      </c>
      <c r="Q260" s="4">
        <f t="shared" si="345"/>
        <v>1.4583333333333337E-2</v>
      </c>
      <c r="R260" s="4">
        <f t="shared" si="346"/>
        <v>1.388888888888884E-3</v>
      </c>
      <c r="S260" s="4">
        <f t="shared" si="347"/>
        <v>1.5972222222222221E-2</v>
      </c>
      <c r="T260" s="4">
        <f t="shared" si="351"/>
        <v>0</v>
      </c>
      <c r="U260" s="1">
        <v>11.8</v>
      </c>
      <c r="V260" s="1">
        <f>INDEX('Počty dní'!A:E,MATCH(E260,'Počty dní'!C:C,0),4)</f>
        <v>195</v>
      </c>
      <c r="W260" s="17">
        <f t="shared" si="352"/>
        <v>2301</v>
      </c>
      <c r="Y260" s="59"/>
      <c r="Z260" s="59"/>
      <c r="AA260" s="59"/>
    </row>
    <row r="261" spans="1:27" x14ac:dyDescent="0.25">
      <c r="A261" s="86">
        <v>822</v>
      </c>
      <c r="B261" s="87">
        <v>8022</v>
      </c>
      <c r="C261" s="87" t="s">
        <v>2</v>
      </c>
      <c r="D261" s="87"/>
      <c r="E261" s="87" t="str">
        <f t="shared" si="349"/>
        <v>X</v>
      </c>
      <c r="F261" s="87" t="s">
        <v>53</v>
      </c>
      <c r="G261" s="88">
        <v>22</v>
      </c>
      <c r="H261" s="87" t="str">
        <f t="shared" si="350"/>
        <v>XXX300/22</v>
      </c>
      <c r="I261" s="89" t="s">
        <v>18</v>
      </c>
      <c r="J261" s="89" t="s">
        <v>18</v>
      </c>
      <c r="K261" s="65">
        <v>0.52083333333333337</v>
      </c>
      <c r="L261" s="90">
        <v>0.52361111111111114</v>
      </c>
      <c r="M261" s="87" t="s">
        <v>9</v>
      </c>
      <c r="N261" s="91">
        <v>0.55555555555555558</v>
      </c>
      <c r="O261" s="87" t="s">
        <v>56</v>
      </c>
      <c r="P261" s="87" t="str">
        <f t="shared" si="344"/>
        <v>OK</v>
      </c>
      <c r="Q261" s="4">
        <f t="shared" si="345"/>
        <v>3.1944444444444442E-2</v>
      </c>
      <c r="R261" s="4">
        <f t="shared" si="346"/>
        <v>2.7777777777777679E-3</v>
      </c>
      <c r="S261" s="4">
        <f t="shared" si="347"/>
        <v>3.472222222222221E-2</v>
      </c>
      <c r="T261" s="4">
        <f t="shared" si="351"/>
        <v>0.2055555555555556</v>
      </c>
      <c r="U261" s="1">
        <v>32.1</v>
      </c>
      <c r="V261" s="1">
        <f>INDEX('Počty dní'!A:E,MATCH(E261,'Počty dní'!C:C,0),4)</f>
        <v>195</v>
      </c>
      <c r="W261" s="17">
        <f t="shared" si="352"/>
        <v>6259.5</v>
      </c>
      <c r="Y261" s="59"/>
      <c r="Z261" s="59"/>
      <c r="AA261" s="59"/>
    </row>
    <row r="262" spans="1:27" x14ac:dyDescent="0.25">
      <c r="A262" s="86">
        <v>822</v>
      </c>
      <c r="B262" s="87">
        <v>8022</v>
      </c>
      <c r="C262" s="87" t="s">
        <v>2</v>
      </c>
      <c r="D262" s="87">
        <v>10</v>
      </c>
      <c r="E262" s="87" t="str">
        <f t="shared" si="349"/>
        <v>X10</v>
      </c>
      <c r="F262" s="87" t="s">
        <v>53</v>
      </c>
      <c r="G262" s="88">
        <v>23</v>
      </c>
      <c r="H262" s="87" t="str">
        <f t="shared" si="350"/>
        <v>XXX300/23</v>
      </c>
      <c r="I262" s="89" t="s">
        <v>18</v>
      </c>
      <c r="J262" s="89" t="s">
        <v>18</v>
      </c>
      <c r="K262" s="65">
        <v>0.58680555555555558</v>
      </c>
      <c r="L262" s="90">
        <v>0.59027777777777779</v>
      </c>
      <c r="M262" s="87" t="s">
        <v>56</v>
      </c>
      <c r="N262" s="91">
        <v>0.62013888888888891</v>
      </c>
      <c r="O262" s="87" t="s">
        <v>9</v>
      </c>
      <c r="P262" s="87" t="str">
        <f t="shared" si="344"/>
        <v>OK</v>
      </c>
      <c r="Q262" s="4">
        <f t="shared" si="345"/>
        <v>2.9861111111111116E-2</v>
      </c>
      <c r="R262" s="4">
        <f t="shared" si="346"/>
        <v>3.4722222222222099E-3</v>
      </c>
      <c r="S262" s="4">
        <f t="shared" si="347"/>
        <v>3.3333333333333326E-2</v>
      </c>
      <c r="T262" s="4">
        <f t="shared" si="351"/>
        <v>3.125E-2</v>
      </c>
      <c r="U262" s="1">
        <v>33.5</v>
      </c>
      <c r="V262" s="1">
        <f>INDEX('Počty dní'!A:E,MATCH(E262,'Počty dní'!C:C,0),4)</f>
        <v>195</v>
      </c>
      <c r="W262" s="17">
        <f t="shared" si="352"/>
        <v>6532.5</v>
      </c>
      <c r="Y262" s="59"/>
      <c r="Z262" s="59"/>
      <c r="AA262" s="59"/>
    </row>
    <row r="263" spans="1:27" x14ac:dyDescent="0.25">
      <c r="A263" s="86">
        <v>822</v>
      </c>
      <c r="B263" s="87">
        <v>8022</v>
      </c>
      <c r="C263" s="87" t="s">
        <v>2</v>
      </c>
      <c r="D263" s="87">
        <v>10</v>
      </c>
      <c r="E263" s="87" t="str">
        <f t="shared" si="349"/>
        <v>X10</v>
      </c>
      <c r="F263" s="87" t="s">
        <v>51</v>
      </c>
      <c r="G263" s="88">
        <v>9</v>
      </c>
      <c r="H263" s="87" t="str">
        <f t="shared" si="350"/>
        <v>XXX281/9</v>
      </c>
      <c r="I263" s="89" t="s">
        <v>18</v>
      </c>
      <c r="J263" s="89" t="s">
        <v>18</v>
      </c>
      <c r="K263" s="65">
        <v>0.625</v>
      </c>
      <c r="L263" s="90">
        <v>0.62777777777777777</v>
      </c>
      <c r="M263" s="87" t="s">
        <v>9</v>
      </c>
      <c r="N263" s="91">
        <v>0.65625</v>
      </c>
      <c r="O263" s="87" t="s">
        <v>20</v>
      </c>
      <c r="P263" s="87" t="str">
        <f t="shared" si="344"/>
        <v>OK</v>
      </c>
      <c r="Q263" s="4">
        <f t="shared" si="345"/>
        <v>2.8472222222222232E-2</v>
      </c>
      <c r="R263" s="4">
        <f t="shared" si="346"/>
        <v>2.7777777777777679E-3</v>
      </c>
      <c r="S263" s="4">
        <f t="shared" si="347"/>
        <v>3.125E-2</v>
      </c>
      <c r="T263" s="4">
        <f t="shared" si="351"/>
        <v>4.8611111111110938E-3</v>
      </c>
      <c r="U263" s="1">
        <v>27</v>
      </c>
      <c r="V263" s="1">
        <f>INDEX('Počty dní'!A:E,MATCH(E263,'Počty dní'!C:C,0),4)</f>
        <v>195</v>
      </c>
      <c r="W263" s="17">
        <f t="shared" si="352"/>
        <v>5265</v>
      </c>
      <c r="Y263" s="59"/>
      <c r="Z263" s="59"/>
      <c r="AA263" s="59"/>
    </row>
    <row r="264" spans="1:27" x14ac:dyDescent="0.25">
      <c r="A264" s="86">
        <v>822</v>
      </c>
      <c r="B264" s="87">
        <v>8022</v>
      </c>
      <c r="C264" s="87" t="s">
        <v>2</v>
      </c>
      <c r="D264" s="87"/>
      <c r="E264" s="87" t="str">
        <f t="shared" si="349"/>
        <v>X</v>
      </c>
      <c r="F264" s="87" t="s">
        <v>39</v>
      </c>
      <c r="G264" s="88">
        <v>19</v>
      </c>
      <c r="H264" s="87" t="str">
        <f t="shared" si="350"/>
        <v>XXX285/19</v>
      </c>
      <c r="I264" s="89" t="s">
        <v>3</v>
      </c>
      <c r="J264" s="89" t="s">
        <v>18</v>
      </c>
      <c r="K264" s="65">
        <v>0.6791666666666667</v>
      </c>
      <c r="L264" s="90">
        <v>0.68055555555555547</v>
      </c>
      <c r="M264" s="87" t="s">
        <v>20</v>
      </c>
      <c r="N264" s="91">
        <v>0.70000000000000007</v>
      </c>
      <c r="O264" s="87" t="s">
        <v>41</v>
      </c>
      <c r="P264" s="87" t="str">
        <f t="shared" si="344"/>
        <v>OK</v>
      </c>
      <c r="Q264" s="4">
        <f t="shared" si="345"/>
        <v>1.9444444444444597E-2</v>
      </c>
      <c r="R264" s="4">
        <f t="shared" si="346"/>
        <v>1.3888888888887729E-3</v>
      </c>
      <c r="S264" s="4">
        <f t="shared" si="347"/>
        <v>2.083333333333337E-2</v>
      </c>
      <c r="T264" s="4">
        <f t="shared" si="351"/>
        <v>2.2916666666666696E-2</v>
      </c>
      <c r="U264" s="1">
        <v>18.399999999999999</v>
      </c>
      <c r="V264" s="1">
        <f>INDEX('Počty dní'!A:E,MATCH(E264,'Počty dní'!C:C,0),4)</f>
        <v>195</v>
      </c>
      <c r="W264" s="17">
        <f t="shared" si="352"/>
        <v>3587.9999999999995</v>
      </c>
      <c r="Y264" s="59"/>
      <c r="Z264" s="59"/>
      <c r="AA264" s="59"/>
    </row>
    <row r="265" spans="1:27" x14ac:dyDescent="0.25">
      <c r="A265" s="86">
        <v>822</v>
      </c>
      <c r="B265" s="87">
        <v>8022</v>
      </c>
      <c r="C265" s="87" t="s">
        <v>2</v>
      </c>
      <c r="D265" s="87"/>
      <c r="E265" s="87" t="str">
        <f t="shared" si="349"/>
        <v>X</v>
      </c>
      <c r="F265" s="87" t="s">
        <v>39</v>
      </c>
      <c r="G265" s="88">
        <v>20</v>
      </c>
      <c r="H265" s="87" t="str">
        <f t="shared" si="350"/>
        <v>XXX285/20</v>
      </c>
      <c r="I265" s="89" t="s">
        <v>3</v>
      </c>
      <c r="J265" s="89" t="s">
        <v>18</v>
      </c>
      <c r="K265" s="65">
        <v>0.70833333333333337</v>
      </c>
      <c r="L265" s="90">
        <v>0.71180555555555547</v>
      </c>
      <c r="M265" s="87" t="s">
        <v>41</v>
      </c>
      <c r="N265" s="91">
        <v>0.73263888888888884</v>
      </c>
      <c r="O265" s="87" t="s">
        <v>20</v>
      </c>
      <c r="P265" s="87" t="str">
        <f t="shared" si="344"/>
        <v>OK</v>
      </c>
      <c r="Q265" s="4">
        <f t="shared" si="345"/>
        <v>2.083333333333337E-2</v>
      </c>
      <c r="R265" s="4">
        <f t="shared" si="346"/>
        <v>3.4722222222220989E-3</v>
      </c>
      <c r="S265" s="4">
        <f t="shared" si="347"/>
        <v>2.4305555555555469E-2</v>
      </c>
      <c r="T265" s="4">
        <f t="shared" si="351"/>
        <v>8.3333333333333037E-3</v>
      </c>
      <c r="U265" s="1">
        <v>18.399999999999999</v>
      </c>
      <c r="V265" s="1">
        <f>INDEX('Počty dní'!A:E,MATCH(E265,'Počty dní'!C:C,0),4)</f>
        <v>195</v>
      </c>
      <c r="W265" s="17">
        <f t="shared" si="352"/>
        <v>3587.9999999999995</v>
      </c>
      <c r="Y265" s="59"/>
      <c r="Z265" s="59"/>
      <c r="AA265" s="59"/>
    </row>
    <row r="266" spans="1:27" x14ac:dyDescent="0.25">
      <c r="A266" s="86">
        <v>822</v>
      </c>
      <c r="B266" s="87">
        <v>8022</v>
      </c>
      <c r="C266" s="87" t="s">
        <v>2</v>
      </c>
      <c r="D266" s="87"/>
      <c r="E266" s="87" t="str">
        <f t="shared" si="349"/>
        <v>X</v>
      </c>
      <c r="F266" s="87" t="s">
        <v>117</v>
      </c>
      <c r="G266" s="88">
        <v>26</v>
      </c>
      <c r="H266" s="87" t="str">
        <f t="shared" si="350"/>
        <v>XXX310/26</v>
      </c>
      <c r="I266" s="89" t="s">
        <v>3</v>
      </c>
      <c r="J266" s="89" t="s">
        <v>18</v>
      </c>
      <c r="K266" s="65">
        <v>0.7416666666666667</v>
      </c>
      <c r="L266" s="90">
        <v>0.74305555555555547</v>
      </c>
      <c r="M266" s="87" t="s">
        <v>20</v>
      </c>
      <c r="N266" s="91">
        <v>0.7729166666666667</v>
      </c>
      <c r="O266" s="87" t="s">
        <v>13</v>
      </c>
      <c r="P266" s="87" t="str">
        <f t="shared" si="344"/>
        <v>OK</v>
      </c>
      <c r="Q266" s="4">
        <f t="shared" si="345"/>
        <v>2.9861111111111227E-2</v>
      </c>
      <c r="R266" s="4">
        <f t="shared" si="346"/>
        <v>1.3888888888887729E-3</v>
      </c>
      <c r="S266" s="4">
        <f t="shared" si="347"/>
        <v>3.125E-2</v>
      </c>
      <c r="T266" s="4">
        <f t="shared" si="351"/>
        <v>9.0277777777778567E-3</v>
      </c>
      <c r="U266" s="1">
        <v>26.1</v>
      </c>
      <c r="V266" s="1">
        <f>INDEX('Počty dní'!A:E,MATCH(E266,'Počty dní'!C:C,0),4)</f>
        <v>195</v>
      </c>
      <c r="W266" s="17">
        <f t="shared" si="352"/>
        <v>5089.5</v>
      </c>
      <c r="Y266" s="59"/>
      <c r="Z266" s="59"/>
      <c r="AA266" s="59"/>
    </row>
    <row r="267" spans="1:27" ht="15.75" thickBot="1" x14ac:dyDescent="0.3">
      <c r="A267" s="86">
        <v>822</v>
      </c>
      <c r="B267" s="87">
        <v>8022</v>
      </c>
      <c r="C267" s="87" t="s">
        <v>2</v>
      </c>
      <c r="D267" s="87"/>
      <c r="E267" s="87" t="str">
        <f t="shared" si="349"/>
        <v>X</v>
      </c>
      <c r="F267" s="87" t="s">
        <v>117</v>
      </c>
      <c r="G267" s="88">
        <v>23</v>
      </c>
      <c r="H267" s="87" t="str">
        <f t="shared" si="350"/>
        <v>XXX310/23</v>
      </c>
      <c r="I267" s="89" t="s">
        <v>3</v>
      </c>
      <c r="J267" s="89" t="s">
        <v>18</v>
      </c>
      <c r="K267" s="65">
        <v>0.80694444444444446</v>
      </c>
      <c r="L267" s="90">
        <v>0.80833333333333324</v>
      </c>
      <c r="M267" s="87" t="s">
        <v>13</v>
      </c>
      <c r="N267" s="91">
        <v>0.83819444444444446</v>
      </c>
      <c r="O267" s="87" t="s">
        <v>20</v>
      </c>
      <c r="P267" s="87"/>
      <c r="Q267" s="4">
        <f t="shared" si="345"/>
        <v>2.9861111111111227E-2</v>
      </c>
      <c r="R267" s="4">
        <f t="shared" si="346"/>
        <v>1.3888888888887729E-3</v>
      </c>
      <c r="S267" s="4">
        <f t="shared" si="347"/>
        <v>3.125E-2</v>
      </c>
      <c r="T267" s="4">
        <f t="shared" si="351"/>
        <v>3.4027777777777768E-2</v>
      </c>
      <c r="U267" s="1">
        <v>26.1</v>
      </c>
      <c r="V267" s="1">
        <f>INDEX('Počty dní'!A:E,MATCH(E267,'Počty dní'!C:C,0),4)</f>
        <v>195</v>
      </c>
      <c r="W267" s="17">
        <f t="shared" si="352"/>
        <v>5089.5</v>
      </c>
      <c r="Y267" s="59"/>
      <c r="Z267" s="59"/>
      <c r="AA267" s="59"/>
    </row>
    <row r="268" spans="1:27" ht="15.75" thickBot="1" x14ac:dyDescent="0.3">
      <c r="A268" s="106" t="str">
        <f ca="1">CONCATENATE(INDIRECT("R[-3]C[0]",FALSE),"celkem")</f>
        <v>822celkem</v>
      </c>
      <c r="B268" s="107"/>
      <c r="C268" s="107" t="str">
        <f ca="1">INDIRECT("R[-1]C[12]",FALSE)</f>
        <v>Kamenice n.Lipou,,aut.nádr.</v>
      </c>
      <c r="D268" s="108"/>
      <c r="E268" s="107"/>
      <c r="F268" s="108"/>
      <c r="G268" s="109"/>
      <c r="H268" s="110"/>
      <c r="I268" s="111"/>
      <c r="J268" s="112" t="str">
        <f ca="1">INDIRECT("R[-3]C[0]",FALSE)</f>
        <v>V</v>
      </c>
      <c r="K268" s="113"/>
      <c r="L268" s="114"/>
      <c r="M268" s="115"/>
      <c r="N268" s="114"/>
      <c r="O268" s="116"/>
      <c r="P268" s="107"/>
      <c r="Q268" s="8">
        <f>SUM(Q258:Q267)</f>
        <v>0.24583333333333374</v>
      </c>
      <c r="R268" s="8">
        <f t="shared" ref="R268:T268" si="353">SUM(R258:R267)</f>
        <v>2.1527777777777313E-2</v>
      </c>
      <c r="S268" s="8">
        <f t="shared" si="353"/>
        <v>0.26736111111111105</v>
      </c>
      <c r="T268" s="8">
        <f t="shared" si="353"/>
        <v>0.3173611111111112</v>
      </c>
      <c r="U268" s="9">
        <f>SUM(U258:U267)</f>
        <v>230.4</v>
      </c>
      <c r="V268" s="10"/>
      <c r="W268" s="11">
        <f>SUM(W258:W267)</f>
        <v>44928</v>
      </c>
      <c r="Y268" s="59"/>
      <c r="Z268" s="59"/>
      <c r="AA268" s="59"/>
    </row>
    <row r="269" spans="1:27" x14ac:dyDescent="0.25">
      <c r="Y269" s="59"/>
      <c r="Z269" s="59"/>
      <c r="AA269" s="59"/>
    </row>
    <row r="270" spans="1:27" ht="15.75" thickBot="1" x14ac:dyDescent="0.3">
      <c r="L270" s="78"/>
      <c r="N270" s="79"/>
      <c r="Q270" s="2"/>
      <c r="R270" s="2"/>
      <c r="S270" s="2"/>
      <c r="T270" s="2"/>
      <c r="Y270" s="59"/>
      <c r="Z270" s="59"/>
      <c r="AA270" s="59"/>
    </row>
    <row r="271" spans="1:27" x14ac:dyDescent="0.25">
      <c r="A271" s="80">
        <v>823</v>
      </c>
      <c r="B271" s="81">
        <v>8023</v>
      </c>
      <c r="C271" s="81" t="s">
        <v>2</v>
      </c>
      <c r="D271" s="81"/>
      <c r="E271" s="81" t="str">
        <f>CONCATENATE(C271,D271)</f>
        <v>X</v>
      </c>
      <c r="F271" s="81" t="s">
        <v>117</v>
      </c>
      <c r="G271" s="82">
        <v>2</v>
      </c>
      <c r="H271" s="81" t="str">
        <f t="shared" ref="H271:H287" si="354">CONCATENATE(F271,"/",G271)</f>
        <v>XXX310/2</v>
      </c>
      <c r="I271" s="83" t="s">
        <v>3</v>
      </c>
      <c r="J271" s="83" t="s">
        <v>3</v>
      </c>
      <c r="K271" s="67">
        <v>0.15902777777777777</v>
      </c>
      <c r="L271" s="84">
        <v>0.15972222222222224</v>
      </c>
      <c r="M271" s="81" t="s">
        <v>20</v>
      </c>
      <c r="N271" s="85">
        <v>0.18958333333333333</v>
      </c>
      <c r="O271" s="81" t="s">
        <v>13</v>
      </c>
      <c r="P271" s="81" t="str">
        <f t="shared" ref="P271:P276" si="355">IF(M272=O271,"OK","POZOR")</f>
        <v>OK</v>
      </c>
      <c r="Q271" s="14">
        <f t="shared" ref="Q271:Q276" si="356">IF(ISNUMBER(G271),N271-L271,IF(F271="přejezd",N271-L271,0))</f>
        <v>2.9861111111111088E-2</v>
      </c>
      <c r="R271" s="14">
        <f t="shared" ref="R271:R276" si="357">IF(ISNUMBER(G271),L271-K271,0)</f>
        <v>6.9444444444446973E-4</v>
      </c>
      <c r="S271" s="14">
        <f t="shared" ref="S271:S276" si="358">Q271+R271</f>
        <v>3.0555555555555558E-2</v>
      </c>
      <c r="T271" s="14"/>
      <c r="U271" s="13">
        <v>26.1</v>
      </c>
      <c r="V271" s="13">
        <f>INDEX('Počty dní'!A:E,MATCH(E271,'Počty dní'!C:C,0),4)</f>
        <v>195</v>
      </c>
      <c r="W271" s="16">
        <f>V271*U271</f>
        <v>5089.5</v>
      </c>
      <c r="Y271" s="59"/>
      <c r="Z271" s="59"/>
      <c r="AA271" s="59"/>
    </row>
    <row r="272" spans="1:27" x14ac:dyDescent="0.25">
      <c r="A272" s="86">
        <v>823</v>
      </c>
      <c r="B272" s="87">
        <v>8023</v>
      </c>
      <c r="C272" s="87" t="s">
        <v>2</v>
      </c>
      <c r="D272" s="87"/>
      <c r="E272" s="87" t="str">
        <f>CONCATENATE(C272,D272)</f>
        <v>X</v>
      </c>
      <c r="F272" s="87" t="s">
        <v>109</v>
      </c>
      <c r="G272" s="88"/>
      <c r="H272" s="87" t="str">
        <f t="shared" si="354"/>
        <v>přejezd/</v>
      </c>
      <c r="I272" s="89"/>
      <c r="J272" s="89" t="s">
        <v>3</v>
      </c>
      <c r="K272" s="65">
        <v>0.18958333333333333</v>
      </c>
      <c r="L272" s="90">
        <v>0.18958333333333333</v>
      </c>
      <c r="M272" s="87" t="s">
        <v>13</v>
      </c>
      <c r="N272" s="91">
        <v>0.19444444444444445</v>
      </c>
      <c r="O272" s="87" t="s">
        <v>1</v>
      </c>
      <c r="P272" s="87" t="str">
        <f t="shared" si="355"/>
        <v>OK</v>
      </c>
      <c r="Q272" s="4">
        <f t="shared" si="356"/>
        <v>4.8611111111111216E-3</v>
      </c>
      <c r="R272" s="4">
        <f t="shared" si="357"/>
        <v>0</v>
      </c>
      <c r="S272" s="4">
        <f t="shared" si="358"/>
        <v>4.8611111111111216E-3</v>
      </c>
      <c r="T272" s="4">
        <f t="shared" ref="T272:T276" si="359">K272-N271</f>
        <v>0</v>
      </c>
      <c r="U272" s="1">
        <v>0</v>
      </c>
      <c r="V272" s="1">
        <f>INDEX('Počty dní'!A:E,MATCH(E272,'Počty dní'!C:C,0),4)</f>
        <v>195</v>
      </c>
      <c r="W272" s="17">
        <f>V272*U272</f>
        <v>0</v>
      </c>
      <c r="Y272" s="59"/>
      <c r="Z272" s="59"/>
      <c r="AA272" s="59"/>
    </row>
    <row r="273" spans="1:27" x14ac:dyDescent="0.25">
      <c r="A273" s="86">
        <v>823</v>
      </c>
      <c r="B273" s="87">
        <v>8023</v>
      </c>
      <c r="C273" s="87" t="s">
        <v>2</v>
      </c>
      <c r="D273" s="87"/>
      <c r="E273" s="87" t="str">
        <f>CONCATENATE(C273,D273)</f>
        <v>X</v>
      </c>
      <c r="F273" s="87" t="s">
        <v>17</v>
      </c>
      <c r="G273" s="88">
        <v>2</v>
      </c>
      <c r="H273" s="87" t="str">
        <f t="shared" si="354"/>
        <v>XXX325/2</v>
      </c>
      <c r="I273" s="89" t="s">
        <v>3</v>
      </c>
      <c r="J273" s="89" t="s">
        <v>3</v>
      </c>
      <c r="K273" s="65">
        <v>0.19652777777777777</v>
      </c>
      <c r="L273" s="90">
        <v>0.19791666666666666</v>
      </c>
      <c r="M273" s="87" t="s">
        <v>1</v>
      </c>
      <c r="N273" s="91">
        <v>0.22361111111111109</v>
      </c>
      <c r="O273" s="87" t="s">
        <v>9</v>
      </c>
      <c r="P273" s="87" t="str">
        <f t="shared" si="355"/>
        <v>OK</v>
      </c>
      <c r="Q273" s="4">
        <f t="shared" si="356"/>
        <v>2.5694444444444436E-2</v>
      </c>
      <c r="R273" s="4">
        <f t="shared" si="357"/>
        <v>1.388888888888884E-3</v>
      </c>
      <c r="S273" s="4">
        <f t="shared" si="358"/>
        <v>2.708333333333332E-2</v>
      </c>
      <c r="T273" s="4">
        <f t="shared" si="359"/>
        <v>2.0833333333333259E-3</v>
      </c>
      <c r="U273" s="1">
        <v>21.6</v>
      </c>
      <c r="V273" s="1">
        <f>INDEX('Počty dní'!A:E,MATCH(E273,'Počty dní'!C:C,0),4)</f>
        <v>195</v>
      </c>
      <c r="W273" s="17">
        <f>V273*U273</f>
        <v>4212</v>
      </c>
      <c r="Y273" s="59"/>
      <c r="Z273" s="59"/>
      <c r="AA273" s="59"/>
    </row>
    <row r="274" spans="1:27" x14ac:dyDescent="0.25">
      <c r="A274" s="86">
        <v>823</v>
      </c>
      <c r="B274" s="87">
        <v>8023</v>
      </c>
      <c r="C274" s="87" t="s">
        <v>2</v>
      </c>
      <c r="D274" s="87"/>
      <c r="E274" s="87" t="str">
        <f t="shared" ref="E274" si="360">CONCATENATE(C274,D274)</f>
        <v>X</v>
      </c>
      <c r="F274" s="87" t="s">
        <v>17</v>
      </c>
      <c r="G274" s="88">
        <v>1</v>
      </c>
      <c r="H274" s="87" t="str">
        <f t="shared" si="354"/>
        <v>XXX325/1</v>
      </c>
      <c r="I274" s="89" t="s">
        <v>3</v>
      </c>
      <c r="J274" s="89" t="s">
        <v>3</v>
      </c>
      <c r="K274" s="65">
        <v>0.2326388888888889</v>
      </c>
      <c r="L274" s="90">
        <v>0.23472222222222219</v>
      </c>
      <c r="M274" s="87" t="s">
        <v>9</v>
      </c>
      <c r="N274" s="91">
        <v>0.25277777777777777</v>
      </c>
      <c r="O274" s="87" t="s">
        <v>13</v>
      </c>
      <c r="P274" s="87" t="str">
        <f t="shared" si="355"/>
        <v>OK</v>
      </c>
      <c r="Q274" s="4">
        <f t="shared" si="356"/>
        <v>1.8055555555555575E-2</v>
      </c>
      <c r="R274" s="4">
        <f t="shared" si="357"/>
        <v>2.0833333333332982E-3</v>
      </c>
      <c r="S274" s="4">
        <f t="shared" si="358"/>
        <v>2.0138888888888873E-2</v>
      </c>
      <c r="T274" s="4">
        <f t="shared" si="359"/>
        <v>9.0277777777778012E-3</v>
      </c>
      <c r="U274" s="1">
        <v>15.7</v>
      </c>
      <c r="V274" s="1">
        <f>INDEX('Počty dní'!A:E,MATCH(E274,'Počty dní'!C:C,0),4)</f>
        <v>195</v>
      </c>
      <c r="W274" s="17">
        <f t="shared" ref="W274" si="361">V274*U274</f>
        <v>3061.5</v>
      </c>
      <c r="Y274" s="59"/>
      <c r="Z274" s="59"/>
      <c r="AA274" s="59"/>
    </row>
    <row r="275" spans="1:27" x14ac:dyDescent="0.25">
      <c r="A275" s="86">
        <v>823</v>
      </c>
      <c r="B275" s="87">
        <v>8023</v>
      </c>
      <c r="C275" s="87" t="s">
        <v>2</v>
      </c>
      <c r="D275" s="87">
        <v>10</v>
      </c>
      <c r="E275" s="87" t="str">
        <f t="shared" ref="E275:E287" si="362">CONCATENATE(C275,D275)</f>
        <v>X10</v>
      </c>
      <c r="F275" s="87" t="s">
        <v>15</v>
      </c>
      <c r="G275" s="88">
        <v>1</v>
      </c>
      <c r="H275" s="87" t="str">
        <f t="shared" si="354"/>
        <v>XXX323/1</v>
      </c>
      <c r="I275" s="89" t="s">
        <v>3</v>
      </c>
      <c r="J275" s="89" t="s">
        <v>3</v>
      </c>
      <c r="K275" s="65">
        <v>0.2590277777777778</v>
      </c>
      <c r="L275" s="90">
        <v>0.26041666666666669</v>
      </c>
      <c r="M275" s="87" t="s">
        <v>13</v>
      </c>
      <c r="N275" s="91">
        <v>0.26874999999999999</v>
      </c>
      <c r="O275" s="87" t="s">
        <v>16</v>
      </c>
      <c r="P275" s="87" t="str">
        <f t="shared" si="355"/>
        <v>OK</v>
      </c>
      <c r="Q275" s="4">
        <f t="shared" si="356"/>
        <v>8.3333333333333037E-3</v>
      </c>
      <c r="R275" s="4">
        <f t="shared" si="357"/>
        <v>1.388888888888884E-3</v>
      </c>
      <c r="S275" s="4">
        <f t="shared" si="358"/>
        <v>9.7222222222221877E-3</v>
      </c>
      <c r="T275" s="4">
        <f t="shared" si="359"/>
        <v>6.2500000000000333E-3</v>
      </c>
      <c r="U275" s="1">
        <v>8.5</v>
      </c>
      <c r="V275" s="1">
        <f>INDEX('Počty dní'!A:E,MATCH(E275,'Počty dní'!C:C,0),4)</f>
        <v>195</v>
      </c>
      <c r="W275" s="17">
        <f t="shared" ref="W275:W287" si="363">V275*U275</f>
        <v>1657.5</v>
      </c>
      <c r="Y275" s="59"/>
      <c r="Z275" s="59"/>
      <c r="AA275" s="59"/>
    </row>
    <row r="276" spans="1:27" x14ac:dyDescent="0.25">
      <c r="A276" s="86">
        <v>823</v>
      </c>
      <c r="B276" s="87">
        <v>8023</v>
      </c>
      <c r="C276" s="87" t="s">
        <v>2</v>
      </c>
      <c r="D276" s="87">
        <v>10</v>
      </c>
      <c r="E276" s="87" t="str">
        <f t="shared" si="362"/>
        <v>X10</v>
      </c>
      <c r="F276" s="87" t="s">
        <v>15</v>
      </c>
      <c r="G276" s="88">
        <v>2</v>
      </c>
      <c r="H276" s="87" t="str">
        <f t="shared" si="354"/>
        <v>XXX323/2</v>
      </c>
      <c r="I276" s="89" t="s">
        <v>3</v>
      </c>
      <c r="J276" s="89" t="s">
        <v>3</v>
      </c>
      <c r="K276" s="65">
        <v>0.26874999999999999</v>
      </c>
      <c r="L276" s="90">
        <v>0.26944444444444443</v>
      </c>
      <c r="M276" s="87" t="s">
        <v>16</v>
      </c>
      <c r="N276" s="91">
        <v>0.27777777777777779</v>
      </c>
      <c r="O276" s="87" t="s">
        <v>13</v>
      </c>
      <c r="P276" s="87" t="str">
        <f t="shared" si="355"/>
        <v>OK</v>
      </c>
      <c r="Q276" s="4">
        <f t="shared" si="356"/>
        <v>8.3333333333333592E-3</v>
      </c>
      <c r="R276" s="4">
        <f t="shared" si="357"/>
        <v>6.9444444444444198E-4</v>
      </c>
      <c r="S276" s="4">
        <f t="shared" si="358"/>
        <v>9.0277777777778012E-3</v>
      </c>
      <c r="T276" s="4">
        <f t="shared" si="359"/>
        <v>0</v>
      </c>
      <c r="U276" s="1">
        <v>8.5</v>
      </c>
      <c r="V276" s="1">
        <f>INDEX('Počty dní'!A:E,MATCH(E276,'Počty dní'!C:C,0),4)</f>
        <v>195</v>
      </c>
      <c r="W276" s="17">
        <f t="shared" si="363"/>
        <v>1657.5</v>
      </c>
      <c r="Y276" s="59"/>
      <c r="Z276" s="59"/>
      <c r="AA276" s="59"/>
    </row>
    <row r="277" spans="1:27" x14ac:dyDescent="0.25">
      <c r="A277" s="86">
        <v>823</v>
      </c>
      <c r="B277" s="87">
        <v>8023</v>
      </c>
      <c r="C277" s="87" t="s">
        <v>2</v>
      </c>
      <c r="D277" s="87"/>
      <c r="E277" s="87" t="str">
        <f t="shared" si="362"/>
        <v>X</v>
      </c>
      <c r="F277" s="87" t="s">
        <v>118</v>
      </c>
      <c r="G277" s="88">
        <v>6</v>
      </c>
      <c r="H277" s="87" t="str">
        <f t="shared" si="354"/>
        <v>XXX292/6</v>
      </c>
      <c r="I277" s="89" t="s">
        <v>3</v>
      </c>
      <c r="J277" s="89" t="s">
        <v>3</v>
      </c>
      <c r="K277" s="65">
        <v>0.27777777777777779</v>
      </c>
      <c r="L277" s="90">
        <v>0.27847222222222223</v>
      </c>
      <c r="M277" s="87" t="s">
        <v>13</v>
      </c>
      <c r="N277" s="91">
        <v>0.31041666666666667</v>
      </c>
      <c r="O277" s="87" t="s">
        <v>20</v>
      </c>
      <c r="P277" s="87" t="str">
        <f t="shared" ref="P277" si="364">IF(M278=O277,"OK","POZOR")</f>
        <v>OK</v>
      </c>
      <c r="Q277" s="4">
        <f t="shared" ref="Q277" si="365">IF(ISNUMBER(G277),N277-L277,IF(F277="přejezd",N277-L277,0))</f>
        <v>3.1944444444444442E-2</v>
      </c>
      <c r="R277" s="4">
        <f t="shared" ref="R277" si="366">IF(ISNUMBER(G277),L277-K277,0)</f>
        <v>6.9444444444444198E-4</v>
      </c>
      <c r="S277" s="4">
        <f t="shared" ref="S277" si="367">Q277+R277</f>
        <v>3.2638888888888884E-2</v>
      </c>
      <c r="T277" s="4">
        <f t="shared" ref="T277" si="368">K277-N276</f>
        <v>0</v>
      </c>
      <c r="U277" s="1">
        <v>24.4</v>
      </c>
      <c r="V277" s="1">
        <f>INDEX('Počty dní'!A:E,MATCH(E277,'Počty dní'!C:C,0),4)</f>
        <v>195</v>
      </c>
      <c r="W277" s="17">
        <f t="shared" si="363"/>
        <v>4758</v>
      </c>
      <c r="Y277" s="59"/>
      <c r="Z277" s="59"/>
      <c r="AA277" s="59"/>
    </row>
    <row r="278" spans="1:27" x14ac:dyDescent="0.25">
      <c r="A278" s="86">
        <v>823</v>
      </c>
      <c r="B278" s="87">
        <v>8023</v>
      </c>
      <c r="C278" s="87" t="s">
        <v>2</v>
      </c>
      <c r="D278" s="87"/>
      <c r="E278" s="87" t="str">
        <f>CONCATENATE(C278,D278)</f>
        <v>X</v>
      </c>
      <c r="F278" s="87" t="s">
        <v>39</v>
      </c>
      <c r="G278" s="88">
        <v>7</v>
      </c>
      <c r="H278" s="87" t="str">
        <f t="shared" si="354"/>
        <v>XXX285/7</v>
      </c>
      <c r="I278" s="89" t="s">
        <v>3</v>
      </c>
      <c r="J278" s="89" t="s">
        <v>3</v>
      </c>
      <c r="K278" s="65">
        <v>0.34930555555555554</v>
      </c>
      <c r="L278" s="90">
        <v>0.35069444444444442</v>
      </c>
      <c r="M278" s="87" t="s">
        <v>20</v>
      </c>
      <c r="N278" s="91">
        <v>0.36180555555555555</v>
      </c>
      <c r="O278" s="87" t="s">
        <v>42</v>
      </c>
      <c r="P278" s="87" t="str">
        <f t="shared" ref="P278:P288" si="369">IF(M279=O278,"OK","POZOR")</f>
        <v>OK</v>
      </c>
      <c r="Q278" s="4">
        <f t="shared" ref="Q278:Q289" si="370">IF(ISNUMBER(G278),N278-L278,IF(F278="přejezd",N278-L278,0))</f>
        <v>1.1111111111111127E-2</v>
      </c>
      <c r="R278" s="4">
        <f t="shared" ref="R278:R289" si="371">IF(ISNUMBER(G278),L278-K278,0)</f>
        <v>1.388888888888884E-3</v>
      </c>
      <c r="S278" s="4">
        <f t="shared" ref="S278:S289" si="372">Q278+R278</f>
        <v>1.2500000000000011E-2</v>
      </c>
      <c r="T278" s="4">
        <f t="shared" ref="T278:T289" si="373">K278-N277</f>
        <v>3.8888888888888862E-2</v>
      </c>
      <c r="U278" s="1">
        <v>10.4</v>
      </c>
      <c r="V278" s="1">
        <f>INDEX('Počty dní'!A:E,MATCH(E278,'Počty dní'!C:C,0),4)</f>
        <v>195</v>
      </c>
      <c r="W278" s="17">
        <f>V278*U278</f>
        <v>2028</v>
      </c>
      <c r="Y278" s="59"/>
      <c r="Z278" s="59"/>
      <c r="AA278" s="59"/>
    </row>
    <row r="279" spans="1:27" x14ac:dyDescent="0.25">
      <c r="A279" s="86">
        <v>823</v>
      </c>
      <c r="B279" s="87">
        <v>8023</v>
      </c>
      <c r="C279" s="87" t="s">
        <v>2</v>
      </c>
      <c r="D279" s="87"/>
      <c r="E279" s="87" t="str">
        <f>CONCATENATE(C279,D279)</f>
        <v>X</v>
      </c>
      <c r="F279" s="87" t="s">
        <v>39</v>
      </c>
      <c r="G279" s="88">
        <v>8</v>
      </c>
      <c r="H279" s="87" t="str">
        <f t="shared" si="354"/>
        <v>XXX285/8</v>
      </c>
      <c r="I279" s="89" t="s">
        <v>3</v>
      </c>
      <c r="J279" s="89" t="s">
        <v>3</v>
      </c>
      <c r="K279" s="65">
        <v>0.36666666666666664</v>
      </c>
      <c r="L279" s="90">
        <v>0.36736111111111108</v>
      </c>
      <c r="M279" s="87" t="s">
        <v>42</v>
      </c>
      <c r="N279" s="91">
        <v>0.37847222222222227</v>
      </c>
      <c r="O279" s="87" t="s">
        <v>20</v>
      </c>
      <c r="P279" s="87" t="str">
        <f t="shared" si="369"/>
        <v>OK</v>
      </c>
      <c r="Q279" s="4">
        <f t="shared" si="370"/>
        <v>1.1111111111111183E-2</v>
      </c>
      <c r="R279" s="4">
        <f t="shared" si="371"/>
        <v>6.9444444444444198E-4</v>
      </c>
      <c r="S279" s="4">
        <f t="shared" si="372"/>
        <v>1.1805555555555625E-2</v>
      </c>
      <c r="T279" s="4">
        <f t="shared" si="373"/>
        <v>4.8611111111110938E-3</v>
      </c>
      <c r="U279" s="1">
        <v>10.4</v>
      </c>
      <c r="V279" s="1">
        <f>INDEX('Počty dní'!A:E,MATCH(E279,'Počty dní'!C:C,0),4)</f>
        <v>195</v>
      </c>
      <c r="W279" s="17">
        <f>V279*U279</f>
        <v>2028</v>
      </c>
      <c r="Y279" s="59"/>
      <c r="Z279" s="59"/>
      <c r="AA279" s="59"/>
    </row>
    <row r="280" spans="1:27" x14ac:dyDescent="0.25">
      <c r="A280" s="86">
        <v>823</v>
      </c>
      <c r="B280" s="87">
        <v>8023</v>
      </c>
      <c r="C280" s="87" t="s">
        <v>2</v>
      </c>
      <c r="D280" s="87"/>
      <c r="E280" s="87" t="str">
        <f t="shared" si="362"/>
        <v>X</v>
      </c>
      <c r="F280" s="87" t="s">
        <v>118</v>
      </c>
      <c r="G280" s="88">
        <v>7</v>
      </c>
      <c r="H280" s="87" t="str">
        <f t="shared" si="354"/>
        <v>XXX292/7</v>
      </c>
      <c r="I280" s="89" t="s">
        <v>3</v>
      </c>
      <c r="J280" s="89" t="s">
        <v>3</v>
      </c>
      <c r="K280" s="65">
        <v>0.39513888888888887</v>
      </c>
      <c r="L280" s="90">
        <v>0.39652777777777781</v>
      </c>
      <c r="M280" s="87" t="s">
        <v>20</v>
      </c>
      <c r="N280" s="91">
        <v>0.43055555555555558</v>
      </c>
      <c r="O280" s="87" t="s">
        <v>12</v>
      </c>
      <c r="P280" s="87" t="str">
        <f t="shared" si="369"/>
        <v>OK</v>
      </c>
      <c r="Q280" s="4">
        <f t="shared" si="370"/>
        <v>3.4027777777777768E-2</v>
      </c>
      <c r="R280" s="4">
        <f t="shared" si="371"/>
        <v>1.3888888888889395E-3</v>
      </c>
      <c r="S280" s="4">
        <f t="shared" si="372"/>
        <v>3.5416666666666707E-2</v>
      </c>
      <c r="T280" s="4">
        <f t="shared" si="373"/>
        <v>1.6666666666666607E-2</v>
      </c>
      <c r="U280" s="1">
        <v>25.5</v>
      </c>
      <c r="V280" s="1">
        <f>INDEX('Počty dní'!A:E,MATCH(E280,'Počty dní'!C:C,0),4)</f>
        <v>195</v>
      </c>
      <c r="W280" s="17">
        <f t="shared" si="363"/>
        <v>4972.5</v>
      </c>
      <c r="Y280" s="59"/>
      <c r="Z280" s="59"/>
      <c r="AA280" s="59"/>
    </row>
    <row r="281" spans="1:27" x14ac:dyDescent="0.25">
      <c r="A281" s="86">
        <v>823</v>
      </c>
      <c r="B281" s="87">
        <v>8023</v>
      </c>
      <c r="C281" s="87" t="s">
        <v>2</v>
      </c>
      <c r="D281" s="87"/>
      <c r="E281" s="87" t="str">
        <f t="shared" si="362"/>
        <v>X</v>
      </c>
      <c r="F281" s="87" t="s">
        <v>14</v>
      </c>
      <c r="G281" s="88">
        <v>6</v>
      </c>
      <c r="H281" s="87" t="str">
        <f t="shared" si="354"/>
        <v>XXX324/6</v>
      </c>
      <c r="I281" s="89" t="s">
        <v>3</v>
      </c>
      <c r="J281" s="89" t="s">
        <v>3</v>
      </c>
      <c r="K281" s="65">
        <v>0.43680555555555556</v>
      </c>
      <c r="L281" s="90">
        <v>0.4381944444444445</v>
      </c>
      <c r="M281" s="87" t="s">
        <v>12</v>
      </c>
      <c r="N281" s="91">
        <v>0.46736111111111112</v>
      </c>
      <c r="O281" s="87" t="s">
        <v>9</v>
      </c>
      <c r="P281" s="87" t="str">
        <f t="shared" si="369"/>
        <v>OK</v>
      </c>
      <c r="Q281" s="4">
        <f t="shared" si="370"/>
        <v>2.9166666666666619E-2</v>
      </c>
      <c r="R281" s="4">
        <f t="shared" si="371"/>
        <v>1.3888888888889395E-3</v>
      </c>
      <c r="S281" s="4">
        <f t="shared" si="372"/>
        <v>3.0555555555555558E-2</v>
      </c>
      <c r="T281" s="4">
        <f t="shared" si="373"/>
        <v>6.2499999999999778E-3</v>
      </c>
      <c r="U281" s="1">
        <v>21.3</v>
      </c>
      <c r="V281" s="1">
        <f>INDEX('Počty dní'!A:E,MATCH(E281,'Počty dní'!C:C,0),4)</f>
        <v>195</v>
      </c>
      <c r="W281" s="17">
        <f t="shared" si="363"/>
        <v>4153.5</v>
      </c>
      <c r="Y281" s="59"/>
      <c r="Z281" s="59"/>
      <c r="AA281" s="59"/>
    </row>
    <row r="282" spans="1:27" x14ac:dyDescent="0.25">
      <c r="A282" s="86">
        <v>823</v>
      </c>
      <c r="B282" s="87">
        <v>8023</v>
      </c>
      <c r="C282" s="87" t="s">
        <v>2</v>
      </c>
      <c r="D282" s="87"/>
      <c r="E282" s="87" t="str">
        <f t="shared" si="362"/>
        <v>X</v>
      </c>
      <c r="F282" s="87" t="s">
        <v>14</v>
      </c>
      <c r="G282" s="88">
        <v>5</v>
      </c>
      <c r="H282" s="87" t="str">
        <f t="shared" si="354"/>
        <v>XXX324/5</v>
      </c>
      <c r="I282" s="89" t="s">
        <v>3</v>
      </c>
      <c r="J282" s="89" t="s">
        <v>3</v>
      </c>
      <c r="K282" s="65">
        <v>0.52430555555555558</v>
      </c>
      <c r="L282" s="90">
        <v>0.52777777777777779</v>
      </c>
      <c r="M282" s="87" t="s">
        <v>9</v>
      </c>
      <c r="N282" s="91">
        <v>0.55555555555555558</v>
      </c>
      <c r="O282" s="87" t="s">
        <v>13</v>
      </c>
      <c r="P282" s="87" t="str">
        <f t="shared" si="369"/>
        <v>OK</v>
      </c>
      <c r="Q282" s="4">
        <f t="shared" si="370"/>
        <v>2.777777777777779E-2</v>
      </c>
      <c r="R282" s="4">
        <f t="shared" si="371"/>
        <v>3.4722222222222099E-3</v>
      </c>
      <c r="S282" s="4">
        <f t="shared" si="372"/>
        <v>3.125E-2</v>
      </c>
      <c r="T282" s="4">
        <f t="shared" si="373"/>
        <v>5.6944444444444464E-2</v>
      </c>
      <c r="U282" s="1">
        <v>20.2</v>
      </c>
      <c r="V282" s="1">
        <f>INDEX('Počty dní'!A:E,MATCH(E282,'Počty dní'!C:C,0),4)</f>
        <v>195</v>
      </c>
      <c r="W282" s="17">
        <f t="shared" si="363"/>
        <v>3939</v>
      </c>
      <c r="Y282" s="59"/>
      <c r="Z282" s="59"/>
      <c r="AA282" s="59"/>
    </row>
    <row r="283" spans="1:27" x14ac:dyDescent="0.25">
      <c r="A283" s="86">
        <v>823</v>
      </c>
      <c r="B283" s="87">
        <v>8023</v>
      </c>
      <c r="C283" s="87" t="s">
        <v>2</v>
      </c>
      <c r="D283" s="87"/>
      <c r="E283" s="87" t="str">
        <f t="shared" si="362"/>
        <v>X</v>
      </c>
      <c r="F283" s="87" t="s">
        <v>117</v>
      </c>
      <c r="G283" s="88">
        <v>13</v>
      </c>
      <c r="H283" s="87" t="str">
        <f t="shared" si="354"/>
        <v>XXX310/13</v>
      </c>
      <c r="I283" s="89" t="s">
        <v>3</v>
      </c>
      <c r="J283" s="89" t="s">
        <v>3</v>
      </c>
      <c r="K283" s="65">
        <v>0.55833333333333335</v>
      </c>
      <c r="L283" s="90">
        <v>0.55833333333333335</v>
      </c>
      <c r="M283" s="87" t="s">
        <v>13</v>
      </c>
      <c r="N283" s="91">
        <v>0.58819444444444446</v>
      </c>
      <c r="O283" s="87" t="s">
        <v>20</v>
      </c>
      <c r="P283" s="87" t="str">
        <f t="shared" si="369"/>
        <v>OK</v>
      </c>
      <c r="Q283" s="4">
        <f t="shared" si="370"/>
        <v>2.9861111111111116E-2</v>
      </c>
      <c r="R283" s="4">
        <f t="shared" si="371"/>
        <v>0</v>
      </c>
      <c r="S283" s="4">
        <f t="shared" si="372"/>
        <v>2.9861111111111116E-2</v>
      </c>
      <c r="T283" s="4">
        <f t="shared" si="373"/>
        <v>2.7777777777777679E-3</v>
      </c>
      <c r="U283" s="1">
        <v>26.1</v>
      </c>
      <c r="V283" s="1">
        <f>INDEX('Počty dní'!A:E,MATCH(E283,'Počty dní'!C:C,0),4)</f>
        <v>195</v>
      </c>
      <c r="W283" s="17">
        <f t="shared" si="363"/>
        <v>5089.5</v>
      </c>
      <c r="Y283" s="59"/>
      <c r="Z283" s="59"/>
      <c r="AA283" s="59"/>
    </row>
    <row r="284" spans="1:27" x14ac:dyDescent="0.25">
      <c r="A284" s="86">
        <v>823</v>
      </c>
      <c r="B284" s="87">
        <v>8023</v>
      </c>
      <c r="C284" s="87" t="s">
        <v>2</v>
      </c>
      <c r="D284" s="87"/>
      <c r="E284" s="87" t="str">
        <f>CONCATENATE(C284,D284)</f>
        <v>X</v>
      </c>
      <c r="F284" s="87" t="s">
        <v>109</v>
      </c>
      <c r="G284" s="88"/>
      <c r="H284" s="87" t="str">
        <f t="shared" si="354"/>
        <v>přejezd/</v>
      </c>
      <c r="I284" s="89"/>
      <c r="J284" s="89" t="s">
        <v>3</v>
      </c>
      <c r="K284" s="65">
        <v>0.61319444444444449</v>
      </c>
      <c r="L284" s="90">
        <v>0.61319444444444449</v>
      </c>
      <c r="M284" s="87" t="s">
        <v>20</v>
      </c>
      <c r="N284" s="91">
        <v>0.61458333333333337</v>
      </c>
      <c r="O284" s="87" t="s">
        <v>23</v>
      </c>
      <c r="P284" s="87" t="str">
        <f t="shared" si="369"/>
        <v>OK</v>
      </c>
      <c r="Q284" s="4">
        <f t="shared" si="370"/>
        <v>1.388888888888884E-3</v>
      </c>
      <c r="R284" s="4">
        <f t="shared" si="371"/>
        <v>0</v>
      </c>
      <c r="S284" s="4">
        <f t="shared" si="372"/>
        <v>1.388888888888884E-3</v>
      </c>
      <c r="T284" s="4">
        <f t="shared" si="373"/>
        <v>2.5000000000000022E-2</v>
      </c>
      <c r="U284" s="1">
        <v>0</v>
      </c>
      <c r="V284" s="1">
        <f>INDEX('Počty dní'!A:E,MATCH(E284,'Počty dní'!C:C,0),4)</f>
        <v>195</v>
      </c>
      <c r="W284" s="17">
        <f>V284*U284</f>
        <v>0</v>
      </c>
      <c r="Y284" s="59"/>
      <c r="Z284" s="59"/>
      <c r="AA284" s="59"/>
    </row>
    <row r="285" spans="1:27" x14ac:dyDescent="0.25">
      <c r="A285" s="86">
        <v>823</v>
      </c>
      <c r="B285" s="87">
        <v>8023</v>
      </c>
      <c r="C285" s="87" t="s">
        <v>2</v>
      </c>
      <c r="D285" s="87"/>
      <c r="E285" s="87" t="str">
        <f t="shared" si="362"/>
        <v>X</v>
      </c>
      <c r="F285" s="87" t="s">
        <v>117</v>
      </c>
      <c r="G285" s="88">
        <v>22</v>
      </c>
      <c r="H285" s="87" t="str">
        <f t="shared" si="354"/>
        <v>XXX310/22</v>
      </c>
      <c r="I285" s="89" t="s">
        <v>3</v>
      </c>
      <c r="J285" s="89" t="s">
        <v>3</v>
      </c>
      <c r="K285" s="65">
        <v>0.61458333333333337</v>
      </c>
      <c r="L285" s="90">
        <v>0.61597222222222225</v>
      </c>
      <c r="M285" s="87" t="s">
        <v>23</v>
      </c>
      <c r="N285" s="91">
        <v>0.6479166666666667</v>
      </c>
      <c r="O285" s="87" t="s">
        <v>13</v>
      </c>
      <c r="P285" s="87" t="str">
        <f t="shared" si="369"/>
        <v>OK</v>
      </c>
      <c r="Q285" s="4">
        <f t="shared" si="370"/>
        <v>3.1944444444444442E-2</v>
      </c>
      <c r="R285" s="4">
        <f t="shared" si="371"/>
        <v>1.388888888888884E-3</v>
      </c>
      <c r="S285" s="4">
        <f t="shared" si="372"/>
        <v>3.3333333333333326E-2</v>
      </c>
      <c r="T285" s="4">
        <f t="shared" si="373"/>
        <v>0</v>
      </c>
      <c r="U285" s="1">
        <v>26.7</v>
      </c>
      <c r="V285" s="1">
        <f>INDEX('Počty dní'!A:E,MATCH(E285,'Počty dní'!C:C,0),4)</f>
        <v>195</v>
      </c>
      <c r="W285" s="17">
        <f t="shared" si="363"/>
        <v>5206.5</v>
      </c>
      <c r="Y285" s="59"/>
      <c r="Z285" s="59"/>
      <c r="AA285" s="59"/>
    </row>
    <row r="286" spans="1:27" x14ac:dyDescent="0.25">
      <c r="A286" s="86">
        <v>823</v>
      </c>
      <c r="B286" s="87">
        <v>8023</v>
      </c>
      <c r="C286" s="87" t="s">
        <v>2</v>
      </c>
      <c r="D286" s="87"/>
      <c r="E286" s="87" t="str">
        <f>CONCATENATE(C286,D286)</f>
        <v>X</v>
      </c>
      <c r="F286" s="87" t="s">
        <v>109</v>
      </c>
      <c r="G286" s="88"/>
      <c r="H286" s="87" t="str">
        <f t="shared" ref="H286" si="374">CONCATENATE(F286,"/",G286)</f>
        <v>přejezd/</v>
      </c>
      <c r="I286" s="89"/>
      <c r="J286" s="89" t="s">
        <v>3</v>
      </c>
      <c r="K286" s="65">
        <v>0.68958333333333333</v>
      </c>
      <c r="L286" s="90">
        <v>0.68958333333333333</v>
      </c>
      <c r="M286" s="87" t="s">
        <v>13</v>
      </c>
      <c r="N286" s="91">
        <v>0.69097222222222221</v>
      </c>
      <c r="O286" s="87" t="s">
        <v>12</v>
      </c>
      <c r="P286" s="87" t="str">
        <f t="shared" si="369"/>
        <v>OK</v>
      </c>
      <c r="Q286" s="4">
        <f t="shared" si="370"/>
        <v>1.388888888888884E-3</v>
      </c>
      <c r="R286" s="4">
        <f t="shared" si="371"/>
        <v>0</v>
      </c>
      <c r="S286" s="4">
        <f t="shared" si="372"/>
        <v>1.388888888888884E-3</v>
      </c>
      <c r="T286" s="4">
        <f t="shared" si="373"/>
        <v>4.166666666666663E-2</v>
      </c>
      <c r="U286" s="1">
        <v>0</v>
      </c>
      <c r="V286" s="1">
        <f>INDEX('Počty dní'!A:E,MATCH(E286,'Počty dní'!C:C,0),4)</f>
        <v>195</v>
      </c>
      <c r="W286" s="17">
        <f>V286*U286</f>
        <v>0</v>
      </c>
      <c r="Y286" s="59"/>
      <c r="Z286" s="59"/>
      <c r="AA286" s="59"/>
    </row>
    <row r="287" spans="1:27" x14ac:dyDescent="0.25">
      <c r="A287" s="86">
        <v>823</v>
      </c>
      <c r="B287" s="87">
        <v>8023</v>
      </c>
      <c r="C287" s="87" t="s">
        <v>2</v>
      </c>
      <c r="D287" s="87"/>
      <c r="E287" s="87" t="str">
        <f t="shared" si="362"/>
        <v>X</v>
      </c>
      <c r="F287" s="87" t="s">
        <v>118</v>
      </c>
      <c r="G287" s="88">
        <v>16</v>
      </c>
      <c r="H287" s="87" t="str">
        <f t="shared" si="354"/>
        <v>XXX292/16</v>
      </c>
      <c r="I287" s="89" t="s">
        <v>3</v>
      </c>
      <c r="J287" s="89" t="s">
        <v>3</v>
      </c>
      <c r="K287" s="65">
        <v>0.69097222222222221</v>
      </c>
      <c r="L287" s="90">
        <v>0.69305555555555554</v>
      </c>
      <c r="M287" s="87" t="s">
        <v>12</v>
      </c>
      <c r="N287" s="91">
        <v>0.7270833333333333</v>
      </c>
      <c r="O287" s="87" t="s">
        <v>20</v>
      </c>
      <c r="P287" s="87" t="str">
        <f t="shared" si="369"/>
        <v>OK</v>
      </c>
      <c r="Q287" s="4">
        <f t="shared" si="370"/>
        <v>3.4027777777777768E-2</v>
      </c>
      <c r="R287" s="4">
        <f t="shared" si="371"/>
        <v>2.0833333333333259E-3</v>
      </c>
      <c r="S287" s="4">
        <f t="shared" si="372"/>
        <v>3.6111111111111094E-2</v>
      </c>
      <c r="T287" s="4">
        <f t="shared" si="373"/>
        <v>0</v>
      </c>
      <c r="U287" s="1">
        <v>25.5</v>
      </c>
      <c r="V287" s="1">
        <f>INDEX('Počty dní'!A:E,MATCH(E287,'Počty dní'!C:C,0),4)</f>
        <v>195</v>
      </c>
      <c r="W287" s="17">
        <f t="shared" si="363"/>
        <v>4972.5</v>
      </c>
      <c r="Y287" s="59"/>
      <c r="Z287" s="59"/>
      <c r="AA287" s="59"/>
    </row>
    <row r="288" spans="1:27" x14ac:dyDescent="0.25">
      <c r="A288" s="86">
        <v>823</v>
      </c>
      <c r="B288" s="87">
        <v>8023</v>
      </c>
      <c r="C288" s="87" t="s">
        <v>2</v>
      </c>
      <c r="D288" s="87"/>
      <c r="E288" s="87" t="str">
        <f t="shared" ref="E288:E289" si="375">CONCATENATE(C288,D288)</f>
        <v>X</v>
      </c>
      <c r="F288" s="87" t="s">
        <v>115</v>
      </c>
      <c r="G288" s="88">
        <v>17</v>
      </c>
      <c r="H288" s="87" t="str">
        <f t="shared" ref="H288:H289" si="376">CONCATENATE(F288,"/",G288)</f>
        <v>XXX959/17</v>
      </c>
      <c r="I288" s="89" t="s">
        <v>3</v>
      </c>
      <c r="J288" s="89" t="s">
        <v>3</v>
      </c>
      <c r="K288" s="65">
        <v>0.7416666666666667</v>
      </c>
      <c r="L288" s="119">
        <v>0.74305555555555558</v>
      </c>
      <c r="M288" s="87" t="s">
        <v>20</v>
      </c>
      <c r="N288" s="91">
        <v>0.78472222222222221</v>
      </c>
      <c r="O288" s="87" t="s">
        <v>83</v>
      </c>
      <c r="P288" s="87" t="str">
        <f t="shared" si="369"/>
        <v>OK</v>
      </c>
      <c r="Q288" s="4">
        <f t="shared" si="370"/>
        <v>4.166666666666663E-2</v>
      </c>
      <c r="R288" s="4">
        <f t="shared" si="371"/>
        <v>1.388888888888884E-3</v>
      </c>
      <c r="S288" s="4">
        <f t="shared" si="372"/>
        <v>4.3055555555555514E-2</v>
      </c>
      <c r="T288" s="4">
        <f t="shared" si="373"/>
        <v>1.4583333333333393E-2</v>
      </c>
      <c r="U288" s="1">
        <v>39.799999999999997</v>
      </c>
      <c r="V288" s="1">
        <f>INDEX('Počty dní'!A:E,MATCH(E288,'Počty dní'!C:C,0),4)</f>
        <v>195</v>
      </c>
      <c r="W288" s="17">
        <f t="shared" ref="W288:W289" si="377">V288*U288</f>
        <v>7760.9999999999991</v>
      </c>
      <c r="Y288" s="59"/>
      <c r="Z288" s="59"/>
      <c r="AA288" s="59"/>
    </row>
    <row r="289" spans="1:27" ht="15.75" thickBot="1" x14ac:dyDescent="0.3">
      <c r="A289" s="86">
        <v>823</v>
      </c>
      <c r="B289" s="87">
        <v>8023</v>
      </c>
      <c r="C289" s="87" t="s">
        <v>2</v>
      </c>
      <c r="D289" s="87"/>
      <c r="E289" s="87" t="str">
        <f t="shared" si="375"/>
        <v>X</v>
      </c>
      <c r="F289" s="87" t="s">
        <v>115</v>
      </c>
      <c r="G289" s="88">
        <v>18</v>
      </c>
      <c r="H289" s="87" t="str">
        <f t="shared" si="376"/>
        <v>XXX959/18</v>
      </c>
      <c r="I289" s="89" t="s">
        <v>3</v>
      </c>
      <c r="J289" s="89" t="s">
        <v>3</v>
      </c>
      <c r="K289" s="65">
        <v>0.79652777777777772</v>
      </c>
      <c r="L289" s="122">
        <v>0.79861111111111116</v>
      </c>
      <c r="M289" s="87" t="s">
        <v>83</v>
      </c>
      <c r="N289" s="91">
        <v>0.84027777777777779</v>
      </c>
      <c r="O289" s="87" t="s">
        <v>20</v>
      </c>
      <c r="P289" s="87"/>
      <c r="Q289" s="4">
        <f t="shared" si="370"/>
        <v>4.166666666666663E-2</v>
      </c>
      <c r="R289" s="4">
        <f t="shared" si="371"/>
        <v>2.083333333333437E-3</v>
      </c>
      <c r="S289" s="4">
        <f t="shared" si="372"/>
        <v>4.3750000000000067E-2</v>
      </c>
      <c r="T289" s="4">
        <f t="shared" si="373"/>
        <v>1.1805555555555514E-2</v>
      </c>
      <c r="U289" s="1">
        <v>39.5</v>
      </c>
      <c r="V289" s="1">
        <f>INDEX('Počty dní'!A:E,MATCH(E289,'Počty dní'!C:C,0),4)</f>
        <v>195</v>
      </c>
      <c r="W289" s="17">
        <f t="shared" si="377"/>
        <v>7702.5</v>
      </c>
      <c r="Y289" s="59"/>
      <c r="Z289" s="59"/>
      <c r="AA289" s="59"/>
    </row>
    <row r="290" spans="1:27" ht="15.75" thickBot="1" x14ac:dyDescent="0.3">
      <c r="A290" s="106" t="str">
        <f ca="1">CONCATENATE(INDIRECT("R[-3]C[0]",FALSE),"celkem")</f>
        <v>823celkem</v>
      </c>
      <c r="B290" s="107"/>
      <c r="C290" s="107" t="str">
        <f ca="1">INDIRECT("R[-1]C[12]",FALSE)</f>
        <v>Kamenice n.Lipou,,aut.nádr.</v>
      </c>
      <c r="D290" s="108"/>
      <c r="E290" s="107"/>
      <c r="F290" s="108"/>
      <c r="G290" s="109"/>
      <c r="H290" s="110"/>
      <c r="I290" s="111"/>
      <c r="J290" s="112" t="str">
        <f ca="1">INDIRECT("R[-3]C[0]",FALSE)</f>
        <v>S</v>
      </c>
      <c r="K290" s="113"/>
      <c r="L290" s="114"/>
      <c r="M290" s="115"/>
      <c r="N290" s="114"/>
      <c r="O290" s="116"/>
      <c r="P290" s="107"/>
      <c r="Q290" s="8">
        <f>SUM(Q271:Q289)</f>
        <v>0.42222222222222217</v>
      </c>
      <c r="R290" s="8">
        <f>SUM(R271:R289)</f>
        <v>2.2222222222222365E-2</v>
      </c>
      <c r="S290" s="8">
        <f>SUM(S271:S289)</f>
        <v>0.44444444444444453</v>
      </c>
      <c r="T290" s="8">
        <f>SUM(T271:T289)</f>
        <v>0.23680555555555549</v>
      </c>
      <c r="U290" s="9">
        <f>SUM(U271:U289)</f>
        <v>350.2</v>
      </c>
      <c r="V290" s="10"/>
      <c r="W290" s="11">
        <f>SUM(W271:W289)</f>
        <v>68289</v>
      </c>
      <c r="Y290" s="59"/>
      <c r="Z290" s="59"/>
      <c r="AA290" s="59"/>
    </row>
    <row r="291" spans="1:27" x14ac:dyDescent="0.25">
      <c r="L291" s="78"/>
      <c r="N291" s="79"/>
      <c r="Q291" s="2"/>
      <c r="R291" s="2"/>
      <c r="S291" s="2"/>
      <c r="T291" s="2"/>
      <c r="Y291" s="59"/>
      <c r="Z291" s="59"/>
      <c r="AA291" s="59"/>
    </row>
    <row r="292" spans="1:27" ht="15.75" thickBot="1" x14ac:dyDescent="0.3">
      <c r="Y292" s="59"/>
      <c r="Z292" s="59"/>
      <c r="AA292" s="59"/>
    </row>
    <row r="293" spans="1:27" x14ac:dyDescent="0.25">
      <c r="A293" s="80">
        <v>824</v>
      </c>
      <c r="B293" s="81">
        <v>8024</v>
      </c>
      <c r="C293" s="81" t="s">
        <v>2</v>
      </c>
      <c r="D293" s="81"/>
      <c r="E293" s="81" t="str">
        <f t="shared" ref="E293" si="378">CONCATENATE(C293,D293)</f>
        <v>X</v>
      </c>
      <c r="F293" s="81" t="s">
        <v>115</v>
      </c>
      <c r="G293" s="82">
        <v>1</v>
      </c>
      <c r="H293" s="81" t="str">
        <f t="shared" ref="H293" si="379">CONCATENATE(F293,"/",G293)</f>
        <v>XXX959/1</v>
      </c>
      <c r="I293" s="83" t="s">
        <v>3</v>
      </c>
      <c r="J293" s="83" t="s">
        <v>18</v>
      </c>
      <c r="K293" s="67">
        <v>0.16875000000000001</v>
      </c>
      <c r="L293" s="84">
        <v>0.1701388888888889</v>
      </c>
      <c r="M293" s="81" t="s">
        <v>20</v>
      </c>
      <c r="N293" s="85">
        <v>0.21527777777777779</v>
      </c>
      <c r="O293" s="81" t="s">
        <v>83</v>
      </c>
      <c r="P293" s="81" t="str">
        <f t="shared" ref="P293:P297" si="380">IF(M294=O293,"OK","POZOR")</f>
        <v>OK</v>
      </c>
      <c r="Q293" s="14">
        <f t="shared" ref="Q293:Q298" si="381">IF(ISNUMBER(G293),N293-L293,IF(F293="přejezd",N293-L293,0))</f>
        <v>4.5138888888888895E-2</v>
      </c>
      <c r="R293" s="14">
        <f t="shared" ref="R293:R298" si="382">IF(ISNUMBER(G293),L293-K293,0)</f>
        <v>1.388888888888884E-3</v>
      </c>
      <c r="S293" s="14">
        <f t="shared" ref="S293:S298" si="383">Q293+R293</f>
        <v>4.6527777777777779E-2</v>
      </c>
      <c r="T293" s="14"/>
      <c r="U293" s="13">
        <v>44.8</v>
      </c>
      <c r="V293" s="13">
        <f>INDEX('Počty dní'!A:E,MATCH(E293,'Počty dní'!C:C,0),4)</f>
        <v>195</v>
      </c>
      <c r="W293" s="16">
        <f t="shared" ref="W293" si="384">V293*U293</f>
        <v>8736</v>
      </c>
      <c r="Y293" s="59"/>
      <c r="Z293" s="59"/>
      <c r="AA293" s="59"/>
    </row>
    <row r="294" spans="1:27" x14ac:dyDescent="0.25">
      <c r="A294" s="86">
        <v>824</v>
      </c>
      <c r="B294" s="87">
        <v>8024</v>
      </c>
      <c r="C294" s="87" t="s">
        <v>2</v>
      </c>
      <c r="D294" s="87"/>
      <c r="E294" s="87" t="str">
        <f t="shared" ref="E294:E298" si="385">CONCATENATE(C294,D294)</f>
        <v>X</v>
      </c>
      <c r="F294" s="87" t="s">
        <v>115</v>
      </c>
      <c r="G294" s="88">
        <v>2</v>
      </c>
      <c r="H294" s="87" t="str">
        <f t="shared" ref="H294:H298" si="386">CONCATENATE(F294,"/",G294)</f>
        <v>XXX959/2</v>
      </c>
      <c r="I294" s="89" t="s">
        <v>3</v>
      </c>
      <c r="J294" s="89" t="s">
        <v>18</v>
      </c>
      <c r="K294" s="65">
        <v>0.21666666666666667</v>
      </c>
      <c r="L294" s="120">
        <v>0.21875</v>
      </c>
      <c r="M294" s="87" t="s">
        <v>83</v>
      </c>
      <c r="N294" s="91">
        <v>0.26041666666666669</v>
      </c>
      <c r="O294" s="87" t="s">
        <v>20</v>
      </c>
      <c r="P294" s="87" t="str">
        <f t="shared" si="380"/>
        <v>OK</v>
      </c>
      <c r="Q294" s="4">
        <f t="shared" si="381"/>
        <v>4.1666666666666685E-2</v>
      </c>
      <c r="R294" s="4">
        <f t="shared" si="382"/>
        <v>2.0833333333333259E-3</v>
      </c>
      <c r="S294" s="4">
        <f t="shared" si="383"/>
        <v>4.3750000000000011E-2</v>
      </c>
      <c r="T294" s="4">
        <f t="shared" ref="T294:T298" si="387">K294-N293</f>
        <v>1.388888888888884E-3</v>
      </c>
      <c r="U294" s="1">
        <v>39.799999999999997</v>
      </c>
      <c r="V294" s="1">
        <f>INDEX('Počty dní'!A:E,MATCH(E294,'Počty dní'!C:C,0),4)</f>
        <v>195</v>
      </c>
      <c r="W294" s="17">
        <f t="shared" ref="W294:W298" si="388">V294*U294</f>
        <v>7760.9999999999991</v>
      </c>
      <c r="Y294" s="59"/>
      <c r="Z294" s="59"/>
      <c r="AA294" s="59"/>
    </row>
    <row r="295" spans="1:27" x14ac:dyDescent="0.25">
      <c r="A295" s="86">
        <v>824</v>
      </c>
      <c r="B295" s="87">
        <v>8024</v>
      </c>
      <c r="C295" s="87" t="s">
        <v>2</v>
      </c>
      <c r="D295" s="87"/>
      <c r="E295" s="87" t="str">
        <f t="shared" si="385"/>
        <v>X</v>
      </c>
      <c r="F295" s="87" t="s">
        <v>115</v>
      </c>
      <c r="G295" s="88">
        <v>5</v>
      </c>
      <c r="H295" s="87" t="str">
        <f t="shared" si="386"/>
        <v>XXX959/5</v>
      </c>
      <c r="I295" s="89" t="s">
        <v>18</v>
      </c>
      <c r="J295" s="89" t="s">
        <v>18</v>
      </c>
      <c r="K295" s="65">
        <v>0.26180555555555557</v>
      </c>
      <c r="L295" s="119">
        <v>0.2638888888888889</v>
      </c>
      <c r="M295" s="87" t="s">
        <v>20</v>
      </c>
      <c r="N295" s="91">
        <v>0.30902777777777779</v>
      </c>
      <c r="O295" s="87" t="s">
        <v>83</v>
      </c>
      <c r="P295" s="87" t="str">
        <f t="shared" si="380"/>
        <v>OK</v>
      </c>
      <c r="Q295" s="4">
        <f t="shared" si="381"/>
        <v>4.5138888888888895E-2</v>
      </c>
      <c r="R295" s="4">
        <f t="shared" si="382"/>
        <v>2.0833333333333259E-3</v>
      </c>
      <c r="S295" s="4">
        <f t="shared" si="383"/>
        <v>4.7222222222222221E-2</v>
      </c>
      <c r="T295" s="4">
        <f t="shared" si="387"/>
        <v>1.388888888888884E-3</v>
      </c>
      <c r="U295" s="1">
        <v>44.8</v>
      </c>
      <c r="V295" s="1">
        <f>INDEX('Počty dní'!A:E,MATCH(E295,'Počty dní'!C:C,0),4)</f>
        <v>195</v>
      </c>
      <c r="W295" s="17">
        <f t="shared" si="388"/>
        <v>8736</v>
      </c>
      <c r="Y295" s="59"/>
      <c r="Z295" s="59"/>
      <c r="AA295" s="59"/>
    </row>
    <row r="296" spans="1:27" x14ac:dyDescent="0.25">
      <c r="A296" s="86">
        <v>824</v>
      </c>
      <c r="B296" s="87">
        <v>8024</v>
      </c>
      <c r="C296" s="87" t="s">
        <v>2</v>
      </c>
      <c r="D296" s="87"/>
      <c r="E296" s="87" t="str">
        <f t="shared" si="385"/>
        <v>X</v>
      </c>
      <c r="F296" s="87" t="s">
        <v>115</v>
      </c>
      <c r="G296" s="88">
        <v>6</v>
      </c>
      <c r="H296" s="87" t="str">
        <f t="shared" si="386"/>
        <v>XXX959/6</v>
      </c>
      <c r="I296" s="89" t="s">
        <v>3</v>
      </c>
      <c r="J296" s="89" t="s">
        <v>18</v>
      </c>
      <c r="K296" s="65">
        <v>0.37847222222222221</v>
      </c>
      <c r="L296" s="120">
        <v>0.38194444444444442</v>
      </c>
      <c r="M296" s="87" t="s">
        <v>83</v>
      </c>
      <c r="N296" s="91">
        <v>0.4236111111111111</v>
      </c>
      <c r="O296" s="87" t="s">
        <v>20</v>
      </c>
      <c r="P296" s="87" t="str">
        <f t="shared" si="380"/>
        <v>OK</v>
      </c>
      <c r="Q296" s="4">
        <f t="shared" si="381"/>
        <v>4.1666666666666685E-2</v>
      </c>
      <c r="R296" s="4">
        <f t="shared" si="382"/>
        <v>3.4722222222222099E-3</v>
      </c>
      <c r="S296" s="4">
        <f t="shared" si="383"/>
        <v>4.5138888888888895E-2</v>
      </c>
      <c r="T296" s="4">
        <f t="shared" si="387"/>
        <v>6.944444444444442E-2</v>
      </c>
      <c r="U296" s="1">
        <v>39.799999999999997</v>
      </c>
      <c r="V296" s="1">
        <f>INDEX('Počty dní'!A:E,MATCH(E296,'Počty dní'!C:C,0),4)</f>
        <v>195</v>
      </c>
      <c r="W296" s="17">
        <f t="shared" si="388"/>
        <v>7760.9999999999991</v>
      </c>
      <c r="Y296" s="59"/>
      <c r="Z296" s="59"/>
      <c r="AA296" s="59"/>
    </row>
    <row r="297" spans="1:27" x14ac:dyDescent="0.25">
      <c r="A297" s="86">
        <v>824</v>
      </c>
      <c r="B297" s="87">
        <v>8024</v>
      </c>
      <c r="C297" s="87" t="s">
        <v>2</v>
      </c>
      <c r="D297" s="87"/>
      <c r="E297" s="87" t="str">
        <f t="shared" si="385"/>
        <v>X</v>
      </c>
      <c r="F297" s="87" t="s">
        <v>115</v>
      </c>
      <c r="G297" s="88">
        <v>11</v>
      </c>
      <c r="H297" s="87" t="str">
        <f t="shared" si="386"/>
        <v>XXX959/11</v>
      </c>
      <c r="I297" s="89" t="s">
        <v>3</v>
      </c>
      <c r="J297" s="89" t="s">
        <v>18</v>
      </c>
      <c r="K297" s="65">
        <v>0.4909722222222222</v>
      </c>
      <c r="L297" s="119">
        <v>0.49305555555555558</v>
      </c>
      <c r="M297" s="87" t="s">
        <v>20</v>
      </c>
      <c r="N297" s="91">
        <v>0.53472222222222221</v>
      </c>
      <c r="O297" s="87" t="s">
        <v>83</v>
      </c>
      <c r="P297" s="87" t="str">
        <f t="shared" si="380"/>
        <v>OK</v>
      </c>
      <c r="Q297" s="4">
        <f t="shared" si="381"/>
        <v>4.166666666666663E-2</v>
      </c>
      <c r="R297" s="4">
        <f t="shared" si="382"/>
        <v>2.0833333333333814E-3</v>
      </c>
      <c r="S297" s="4">
        <f t="shared" si="383"/>
        <v>4.3750000000000011E-2</v>
      </c>
      <c r="T297" s="4">
        <f t="shared" si="387"/>
        <v>6.7361111111111094E-2</v>
      </c>
      <c r="U297" s="1">
        <v>39.799999999999997</v>
      </c>
      <c r="V297" s="1">
        <f>INDEX('Počty dní'!A:E,MATCH(E297,'Počty dní'!C:C,0),4)</f>
        <v>195</v>
      </c>
      <c r="W297" s="17">
        <f t="shared" si="388"/>
        <v>7760.9999999999991</v>
      </c>
      <c r="Y297" s="59"/>
      <c r="Z297" s="59"/>
      <c r="AA297" s="59"/>
    </row>
    <row r="298" spans="1:27" ht="15.75" thickBot="1" x14ac:dyDescent="0.3">
      <c r="A298" s="86">
        <v>824</v>
      </c>
      <c r="B298" s="87">
        <v>8024</v>
      </c>
      <c r="C298" s="87" t="s">
        <v>2</v>
      </c>
      <c r="D298" s="87"/>
      <c r="E298" s="87" t="str">
        <f t="shared" si="385"/>
        <v>X</v>
      </c>
      <c r="F298" s="87" t="s">
        <v>115</v>
      </c>
      <c r="G298" s="88">
        <v>12</v>
      </c>
      <c r="H298" s="87" t="str">
        <f t="shared" si="386"/>
        <v>XXX959/12</v>
      </c>
      <c r="I298" s="89" t="s">
        <v>18</v>
      </c>
      <c r="J298" s="89" t="s">
        <v>18</v>
      </c>
      <c r="K298" s="65">
        <v>0.59027777777777779</v>
      </c>
      <c r="L298" s="121">
        <v>0.59375</v>
      </c>
      <c r="M298" s="87" t="s">
        <v>83</v>
      </c>
      <c r="N298" s="91">
        <v>0.63541666666666663</v>
      </c>
      <c r="O298" s="87" t="s">
        <v>20</v>
      </c>
      <c r="P298" s="87"/>
      <c r="Q298" s="4">
        <f t="shared" si="381"/>
        <v>4.166666666666663E-2</v>
      </c>
      <c r="R298" s="4">
        <f t="shared" si="382"/>
        <v>3.4722222222222099E-3</v>
      </c>
      <c r="S298" s="4">
        <f t="shared" si="383"/>
        <v>4.513888888888884E-2</v>
      </c>
      <c r="T298" s="4">
        <f t="shared" si="387"/>
        <v>5.555555555555558E-2</v>
      </c>
      <c r="U298" s="1">
        <v>39.799999999999997</v>
      </c>
      <c r="V298" s="1">
        <f>INDEX('Počty dní'!A:E,MATCH(E298,'Počty dní'!C:C,0),4)</f>
        <v>195</v>
      </c>
      <c r="W298" s="17">
        <f t="shared" si="388"/>
        <v>7760.9999999999991</v>
      </c>
      <c r="Y298" s="59"/>
      <c r="Z298" s="59"/>
      <c r="AA298" s="59"/>
    </row>
    <row r="299" spans="1:27" ht="15.75" thickBot="1" x14ac:dyDescent="0.3">
      <c r="A299" s="106" t="str">
        <f ca="1">CONCATENATE(INDIRECT("R[-3]C[0]",FALSE),"celkem")</f>
        <v>824celkem</v>
      </c>
      <c r="B299" s="107"/>
      <c r="C299" s="107" t="str">
        <f ca="1">INDIRECT("R[-1]C[12]",FALSE)</f>
        <v>Kamenice n.Lipou,,aut.nádr.</v>
      </c>
      <c r="D299" s="108"/>
      <c r="E299" s="107"/>
      <c r="F299" s="108"/>
      <c r="G299" s="109"/>
      <c r="H299" s="110"/>
      <c r="I299" s="111"/>
      <c r="J299" s="112" t="str">
        <f ca="1">INDIRECT("R[-3]C[0]",FALSE)</f>
        <v>V</v>
      </c>
      <c r="K299" s="113"/>
      <c r="L299" s="114"/>
      <c r="M299" s="115"/>
      <c r="N299" s="114"/>
      <c r="O299" s="116"/>
      <c r="P299" s="107"/>
      <c r="Q299" s="8">
        <f>SUM(Q293:Q298)</f>
        <v>0.25694444444444442</v>
      </c>
      <c r="R299" s="8">
        <f t="shared" ref="R299:T299" si="389">SUM(R293:R298)</f>
        <v>1.4583333333333337E-2</v>
      </c>
      <c r="S299" s="8">
        <f t="shared" si="389"/>
        <v>0.27152777777777776</v>
      </c>
      <c r="T299" s="8">
        <f t="shared" si="389"/>
        <v>0.19513888888888886</v>
      </c>
      <c r="U299" s="9">
        <f>SUM(U293:U298)</f>
        <v>248.8</v>
      </c>
      <c r="V299" s="10"/>
      <c r="W299" s="11">
        <f>SUM(W293:W298)</f>
        <v>48516</v>
      </c>
      <c r="Y299" s="59"/>
      <c r="Z299" s="59"/>
      <c r="AA299" s="59"/>
    </row>
    <row r="300" spans="1:27" x14ac:dyDescent="0.25">
      <c r="K300" s="75"/>
      <c r="L300" s="75"/>
      <c r="Y300" s="59"/>
      <c r="Z300" s="59"/>
      <c r="AA300" s="59"/>
    </row>
    <row r="301" spans="1:27" ht="15.75" thickBot="1" x14ac:dyDescent="0.3">
      <c r="K301" s="75"/>
      <c r="L301" s="75"/>
      <c r="Y301" s="59"/>
      <c r="Z301" s="59"/>
      <c r="AA301" s="59"/>
    </row>
    <row r="302" spans="1:27" x14ac:dyDescent="0.25">
      <c r="A302" s="80">
        <v>825</v>
      </c>
      <c r="B302" s="81">
        <v>8025</v>
      </c>
      <c r="C302" s="81" t="s">
        <v>2</v>
      </c>
      <c r="D302" s="81">
        <v>20</v>
      </c>
      <c r="E302" s="81" t="str">
        <f t="shared" ref="E302:E314" si="390">CONCATENATE(C302,D302)</f>
        <v>X20</v>
      </c>
      <c r="F302" s="81" t="s">
        <v>60</v>
      </c>
      <c r="G302" s="82">
        <v>1</v>
      </c>
      <c r="H302" s="81" t="str">
        <f t="shared" ref="H302:H314" si="391">CONCATENATE(F302,"/",G302)</f>
        <v>XXX287/1</v>
      </c>
      <c r="I302" s="83" t="s">
        <v>3</v>
      </c>
      <c r="J302" s="83" t="s">
        <v>3</v>
      </c>
      <c r="K302" s="67">
        <v>0.23333333333333334</v>
      </c>
      <c r="L302" s="84">
        <v>0.23472222222222219</v>
      </c>
      <c r="M302" s="81" t="s">
        <v>20</v>
      </c>
      <c r="N302" s="85">
        <v>0.24513888888888888</v>
      </c>
      <c r="O302" s="81" t="s">
        <v>61</v>
      </c>
      <c r="P302" s="81" t="str">
        <f t="shared" ref="P302:P310" si="392">IF(M303=O302,"OK","POZOR")</f>
        <v>OK</v>
      </c>
      <c r="Q302" s="14">
        <f t="shared" ref="Q302:Q314" si="393">IF(ISNUMBER(G302),N302-L302,IF(F302="přejezd",N302-L302,0))</f>
        <v>1.0416666666666685E-2</v>
      </c>
      <c r="R302" s="14">
        <f t="shared" ref="R302:R314" si="394">IF(ISNUMBER(G302),L302-K302,0)</f>
        <v>1.3888888888888562E-3</v>
      </c>
      <c r="S302" s="14">
        <f t="shared" ref="S302:S314" si="395">Q302+R302</f>
        <v>1.1805555555555541E-2</v>
      </c>
      <c r="T302" s="14"/>
      <c r="U302" s="13">
        <v>9.3000000000000007</v>
      </c>
      <c r="V302" s="13">
        <f>INDEX('Počty dní'!A:E,MATCH(E302,'Počty dní'!C:C,0),4)</f>
        <v>195</v>
      </c>
      <c r="W302" s="16">
        <f t="shared" ref="W302:W314" si="396">V302*U302</f>
        <v>1813.5000000000002</v>
      </c>
      <c r="Y302" s="59"/>
      <c r="Z302" s="59"/>
      <c r="AA302" s="59"/>
    </row>
    <row r="303" spans="1:27" x14ac:dyDescent="0.25">
      <c r="A303" s="86">
        <v>825</v>
      </c>
      <c r="B303" s="87">
        <v>8025</v>
      </c>
      <c r="C303" s="87" t="s">
        <v>2</v>
      </c>
      <c r="D303" s="87">
        <v>20</v>
      </c>
      <c r="E303" s="87" t="str">
        <f t="shared" si="390"/>
        <v>X20</v>
      </c>
      <c r="F303" s="87" t="s">
        <v>60</v>
      </c>
      <c r="G303" s="88">
        <v>4</v>
      </c>
      <c r="H303" s="87" t="str">
        <f t="shared" si="391"/>
        <v>XXX287/4</v>
      </c>
      <c r="I303" s="89" t="s">
        <v>3</v>
      </c>
      <c r="J303" s="89" t="s">
        <v>3</v>
      </c>
      <c r="K303" s="65">
        <v>0.25347222222222221</v>
      </c>
      <c r="L303" s="90">
        <v>0.25486111111111109</v>
      </c>
      <c r="M303" s="87" t="s">
        <v>61</v>
      </c>
      <c r="N303" s="91">
        <v>0.26527777777777778</v>
      </c>
      <c r="O303" s="87" t="s">
        <v>20</v>
      </c>
      <c r="P303" s="87" t="str">
        <f t="shared" si="392"/>
        <v>OK</v>
      </c>
      <c r="Q303" s="4">
        <f t="shared" si="393"/>
        <v>1.0416666666666685E-2</v>
      </c>
      <c r="R303" s="4">
        <f t="shared" si="394"/>
        <v>1.388888888888884E-3</v>
      </c>
      <c r="S303" s="4">
        <f t="shared" si="395"/>
        <v>1.1805555555555569E-2</v>
      </c>
      <c r="T303" s="4">
        <f t="shared" ref="T303:T310" si="397">K303-N302</f>
        <v>8.3333333333333315E-3</v>
      </c>
      <c r="U303" s="1">
        <v>9.3000000000000007</v>
      </c>
      <c r="V303" s="1">
        <f>INDEX('Počty dní'!A:E,MATCH(E303,'Počty dní'!C:C,0),4)</f>
        <v>195</v>
      </c>
      <c r="W303" s="17">
        <f t="shared" si="396"/>
        <v>1813.5000000000002</v>
      </c>
      <c r="Y303" s="59"/>
      <c r="Z303" s="59"/>
      <c r="AA303" s="59"/>
    </row>
    <row r="304" spans="1:27" x14ac:dyDescent="0.25">
      <c r="A304" s="86">
        <v>825</v>
      </c>
      <c r="B304" s="87">
        <v>8025</v>
      </c>
      <c r="C304" s="87" t="s">
        <v>2</v>
      </c>
      <c r="D304" s="87"/>
      <c r="E304" s="87" t="str">
        <f t="shared" si="390"/>
        <v>X</v>
      </c>
      <c r="F304" s="87" t="s">
        <v>60</v>
      </c>
      <c r="G304" s="88">
        <v>3</v>
      </c>
      <c r="H304" s="87" t="str">
        <f t="shared" si="391"/>
        <v>XXX287/3</v>
      </c>
      <c r="I304" s="89" t="s">
        <v>3</v>
      </c>
      <c r="J304" s="89" t="s">
        <v>3</v>
      </c>
      <c r="K304" s="65">
        <v>0.27500000000000002</v>
      </c>
      <c r="L304" s="90">
        <v>0.27638888888888885</v>
      </c>
      <c r="M304" s="87" t="s">
        <v>20</v>
      </c>
      <c r="N304" s="91">
        <v>0.28680555555555554</v>
      </c>
      <c r="O304" s="87" t="s">
        <v>61</v>
      </c>
      <c r="P304" s="87" t="str">
        <f t="shared" si="392"/>
        <v>OK</v>
      </c>
      <c r="Q304" s="4">
        <f t="shared" si="393"/>
        <v>1.0416666666666685E-2</v>
      </c>
      <c r="R304" s="4">
        <f t="shared" si="394"/>
        <v>1.3888888888888284E-3</v>
      </c>
      <c r="S304" s="4">
        <f t="shared" si="395"/>
        <v>1.1805555555555514E-2</v>
      </c>
      <c r="T304" s="4">
        <f t="shared" si="397"/>
        <v>9.7222222222222432E-3</v>
      </c>
      <c r="U304" s="1">
        <v>9.3000000000000007</v>
      </c>
      <c r="V304" s="1">
        <f>INDEX('Počty dní'!A:E,MATCH(E304,'Počty dní'!C:C,0),4)</f>
        <v>195</v>
      </c>
      <c r="W304" s="17">
        <f t="shared" si="396"/>
        <v>1813.5000000000002</v>
      </c>
      <c r="Y304" s="59"/>
      <c r="Z304" s="59"/>
      <c r="AA304" s="59"/>
    </row>
    <row r="305" spans="1:27" x14ac:dyDescent="0.25">
      <c r="A305" s="86">
        <v>825</v>
      </c>
      <c r="B305" s="87">
        <v>8025</v>
      </c>
      <c r="C305" s="87" t="s">
        <v>2</v>
      </c>
      <c r="D305" s="87"/>
      <c r="E305" s="87" t="str">
        <f t="shared" si="390"/>
        <v>X</v>
      </c>
      <c r="F305" s="87" t="s">
        <v>60</v>
      </c>
      <c r="G305" s="88">
        <v>6</v>
      </c>
      <c r="H305" s="87" t="str">
        <f t="shared" si="391"/>
        <v>XXX287/6</v>
      </c>
      <c r="I305" s="89" t="s">
        <v>3</v>
      </c>
      <c r="J305" s="89" t="s">
        <v>3</v>
      </c>
      <c r="K305" s="65">
        <v>0.29375000000000001</v>
      </c>
      <c r="L305" s="90">
        <v>0.29652777777777778</v>
      </c>
      <c r="M305" s="87" t="s">
        <v>61</v>
      </c>
      <c r="N305" s="91">
        <v>0.30694444444444441</v>
      </c>
      <c r="O305" s="87" t="s">
        <v>20</v>
      </c>
      <c r="P305" s="87" t="str">
        <f t="shared" si="392"/>
        <v>OK</v>
      </c>
      <c r="Q305" s="4">
        <f t="shared" si="393"/>
        <v>1.041666666666663E-2</v>
      </c>
      <c r="R305" s="4">
        <f t="shared" si="394"/>
        <v>2.7777777777777679E-3</v>
      </c>
      <c r="S305" s="4">
        <f t="shared" si="395"/>
        <v>1.3194444444444398E-2</v>
      </c>
      <c r="T305" s="4">
        <f t="shared" si="397"/>
        <v>6.9444444444444753E-3</v>
      </c>
      <c r="U305" s="1">
        <v>9.3000000000000007</v>
      </c>
      <c r="V305" s="1">
        <f>INDEX('Počty dní'!A:E,MATCH(E305,'Počty dní'!C:C,0),4)</f>
        <v>195</v>
      </c>
      <c r="W305" s="17">
        <f t="shared" si="396"/>
        <v>1813.5000000000002</v>
      </c>
      <c r="Y305" s="59"/>
      <c r="Z305" s="59"/>
      <c r="AA305" s="59"/>
    </row>
    <row r="306" spans="1:27" x14ac:dyDescent="0.25">
      <c r="A306" s="86">
        <v>825</v>
      </c>
      <c r="B306" s="87">
        <v>8025</v>
      </c>
      <c r="C306" s="87" t="s">
        <v>2</v>
      </c>
      <c r="D306" s="87"/>
      <c r="E306" s="87" t="str">
        <f t="shared" si="390"/>
        <v>X</v>
      </c>
      <c r="F306" s="87" t="s">
        <v>115</v>
      </c>
      <c r="G306" s="88">
        <v>7</v>
      </c>
      <c r="H306" s="87" t="str">
        <f t="shared" si="391"/>
        <v>XXX959/7</v>
      </c>
      <c r="I306" s="89" t="s">
        <v>3</v>
      </c>
      <c r="J306" s="89" t="s">
        <v>3</v>
      </c>
      <c r="K306" s="65">
        <v>0.32430555555555557</v>
      </c>
      <c r="L306" s="119">
        <v>0.3263888888888889</v>
      </c>
      <c r="M306" s="87" t="s">
        <v>20</v>
      </c>
      <c r="N306" s="91">
        <v>0.36805555555555558</v>
      </c>
      <c r="O306" s="87" t="s">
        <v>83</v>
      </c>
      <c r="P306" s="87" t="str">
        <f t="shared" si="392"/>
        <v>OK</v>
      </c>
      <c r="Q306" s="4">
        <f t="shared" si="393"/>
        <v>4.1666666666666685E-2</v>
      </c>
      <c r="R306" s="4">
        <f t="shared" si="394"/>
        <v>2.0833333333333259E-3</v>
      </c>
      <c r="S306" s="4">
        <f t="shared" si="395"/>
        <v>4.3750000000000011E-2</v>
      </c>
      <c r="T306" s="4">
        <f t="shared" si="397"/>
        <v>1.736111111111116E-2</v>
      </c>
      <c r="U306" s="1">
        <v>39.799999999999997</v>
      </c>
      <c r="V306" s="1">
        <f>INDEX('Počty dní'!A:E,MATCH(E306,'Počty dní'!C:C,0),4)</f>
        <v>195</v>
      </c>
      <c r="W306" s="17">
        <f t="shared" si="396"/>
        <v>7760.9999999999991</v>
      </c>
      <c r="Y306" s="59"/>
      <c r="Z306" s="59"/>
      <c r="AA306" s="59"/>
    </row>
    <row r="307" spans="1:27" x14ac:dyDescent="0.25">
      <c r="A307" s="86">
        <v>825</v>
      </c>
      <c r="B307" s="87">
        <v>8025</v>
      </c>
      <c r="C307" s="87" t="s">
        <v>2</v>
      </c>
      <c r="D307" s="87"/>
      <c r="E307" s="87" t="str">
        <f t="shared" si="390"/>
        <v>X</v>
      </c>
      <c r="F307" s="87" t="s">
        <v>115</v>
      </c>
      <c r="G307" s="88">
        <v>8</v>
      </c>
      <c r="H307" s="87" t="str">
        <f t="shared" si="391"/>
        <v>XXX959/8</v>
      </c>
      <c r="I307" s="89" t="s">
        <v>3</v>
      </c>
      <c r="J307" s="89" t="s">
        <v>3</v>
      </c>
      <c r="K307" s="65">
        <v>0.46180555555555558</v>
      </c>
      <c r="L307" s="120">
        <v>0.46527777777777779</v>
      </c>
      <c r="M307" s="87" t="s">
        <v>83</v>
      </c>
      <c r="N307" s="91">
        <v>0.51041666666666663</v>
      </c>
      <c r="O307" s="87" t="s">
        <v>20</v>
      </c>
      <c r="P307" s="87" t="str">
        <f t="shared" si="392"/>
        <v>OK</v>
      </c>
      <c r="Q307" s="4">
        <f t="shared" si="393"/>
        <v>4.513888888888884E-2</v>
      </c>
      <c r="R307" s="4">
        <f t="shared" si="394"/>
        <v>3.4722222222222099E-3</v>
      </c>
      <c r="S307" s="4">
        <f t="shared" si="395"/>
        <v>4.8611111111111049E-2</v>
      </c>
      <c r="T307" s="4">
        <f t="shared" si="397"/>
        <v>9.375E-2</v>
      </c>
      <c r="U307" s="1">
        <v>44.8</v>
      </c>
      <c r="V307" s="1">
        <f>INDEX('Počty dní'!A:E,MATCH(E307,'Počty dní'!C:C,0),4)</f>
        <v>195</v>
      </c>
      <c r="W307" s="17">
        <f t="shared" si="396"/>
        <v>8736</v>
      </c>
      <c r="Y307" s="59"/>
      <c r="Z307" s="59"/>
      <c r="AA307" s="59"/>
    </row>
    <row r="308" spans="1:27" x14ac:dyDescent="0.25">
      <c r="A308" s="86">
        <v>825</v>
      </c>
      <c r="B308" s="87">
        <v>8025</v>
      </c>
      <c r="C308" s="87" t="s">
        <v>2</v>
      </c>
      <c r="D308" s="87"/>
      <c r="E308" s="87" t="str">
        <f t="shared" si="390"/>
        <v>X</v>
      </c>
      <c r="F308" s="87" t="s">
        <v>39</v>
      </c>
      <c r="G308" s="88">
        <v>11</v>
      </c>
      <c r="H308" s="87" t="str">
        <f t="shared" si="391"/>
        <v>XXX285/11</v>
      </c>
      <c r="I308" s="89" t="s">
        <v>3</v>
      </c>
      <c r="J308" s="89" t="s">
        <v>3</v>
      </c>
      <c r="K308" s="65">
        <v>0.51180555555555551</v>
      </c>
      <c r="L308" s="90">
        <v>0.51388888888888895</v>
      </c>
      <c r="M308" s="87" t="s">
        <v>20</v>
      </c>
      <c r="N308" s="91">
        <v>0.53819444444444442</v>
      </c>
      <c r="O308" s="87" t="s">
        <v>43</v>
      </c>
      <c r="P308" s="87" t="str">
        <f t="shared" si="392"/>
        <v>OK</v>
      </c>
      <c r="Q308" s="4">
        <f t="shared" si="393"/>
        <v>2.4305555555555469E-2</v>
      </c>
      <c r="R308" s="4">
        <f t="shared" si="394"/>
        <v>2.083333333333437E-3</v>
      </c>
      <c r="S308" s="4">
        <f t="shared" si="395"/>
        <v>2.6388888888888906E-2</v>
      </c>
      <c r="T308" s="4">
        <f t="shared" si="397"/>
        <v>1.388888888888884E-3</v>
      </c>
      <c r="U308" s="1">
        <v>21.2</v>
      </c>
      <c r="V308" s="1">
        <f>INDEX('Počty dní'!A:E,MATCH(E308,'Počty dní'!C:C,0),4)</f>
        <v>195</v>
      </c>
      <c r="W308" s="17">
        <f t="shared" si="396"/>
        <v>4134</v>
      </c>
      <c r="Y308" s="59"/>
      <c r="Z308" s="59"/>
      <c r="AA308" s="59"/>
    </row>
    <row r="309" spans="1:27" x14ac:dyDescent="0.25">
      <c r="A309" s="86">
        <v>825</v>
      </c>
      <c r="B309" s="87">
        <v>8025</v>
      </c>
      <c r="C309" s="87" t="s">
        <v>2</v>
      </c>
      <c r="D309" s="87"/>
      <c r="E309" s="87" t="str">
        <f t="shared" si="390"/>
        <v>X</v>
      </c>
      <c r="F309" s="87" t="s">
        <v>39</v>
      </c>
      <c r="G309" s="88">
        <v>12</v>
      </c>
      <c r="H309" s="87" t="str">
        <f t="shared" si="391"/>
        <v>XXX285/12</v>
      </c>
      <c r="I309" s="89" t="s">
        <v>3</v>
      </c>
      <c r="J309" s="89" t="s">
        <v>3</v>
      </c>
      <c r="K309" s="65">
        <v>0.53819444444444442</v>
      </c>
      <c r="L309" s="90">
        <v>0.53888888888888886</v>
      </c>
      <c r="M309" s="87" t="s">
        <v>43</v>
      </c>
      <c r="N309" s="91">
        <v>0.56597222222222221</v>
      </c>
      <c r="O309" s="87" t="s">
        <v>20</v>
      </c>
      <c r="P309" s="87" t="str">
        <f t="shared" si="392"/>
        <v>OK</v>
      </c>
      <c r="Q309" s="4">
        <f t="shared" si="393"/>
        <v>2.7083333333333348E-2</v>
      </c>
      <c r="R309" s="4">
        <f t="shared" si="394"/>
        <v>6.9444444444444198E-4</v>
      </c>
      <c r="S309" s="4">
        <f t="shared" si="395"/>
        <v>2.777777777777779E-2</v>
      </c>
      <c r="T309" s="4">
        <f t="shared" si="397"/>
        <v>0</v>
      </c>
      <c r="U309" s="1">
        <v>23.9</v>
      </c>
      <c r="V309" s="1">
        <f>INDEX('Počty dní'!A:E,MATCH(E309,'Počty dní'!C:C,0),4)</f>
        <v>195</v>
      </c>
      <c r="W309" s="17">
        <f t="shared" si="396"/>
        <v>4660.5</v>
      </c>
      <c r="Y309" s="59"/>
      <c r="Z309" s="59"/>
      <c r="AA309" s="59"/>
    </row>
    <row r="310" spans="1:27" x14ac:dyDescent="0.25">
      <c r="A310" s="86">
        <v>825</v>
      </c>
      <c r="B310" s="87">
        <v>8025</v>
      </c>
      <c r="C310" s="87" t="s">
        <v>2</v>
      </c>
      <c r="D310" s="87"/>
      <c r="E310" s="87" t="str">
        <f t="shared" si="390"/>
        <v>X</v>
      </c>
      <c r="F310" s="87" t="s">
        <v>60</v>
      </c>
      <c r="G310" s="88">
        <v>9</v>
      </c>
      <c r="H310" s="87" t="str">
        <f t="shared" si="391"/>
        <v>XXX287/9</v>
      </c>
      <c r="I310" s="89" t="s">
        <v>3</v>
      </c>
      <c r="J310" s="89" t="s">
        <v>3</v>
      </c>
      <c r="K310" s="65">
        <v>0.56666666666666665</v>
      </c>
      <c r="L310" s="90">
        <v>0.56805555555555554</v>
      </c>
      <c r="M310" s="87" t="s">
        <v>20</v>
      </c>
      <c r="N310" s="91">
        <v>0.57847222222222217</v>
      </c>
      <c r="O310" s="87" t="s">
        <v>61</v>
      </c>
      <c r="P310" s="87" t="str">
        <f t="shared" si="392"/>
        <v>OK</v>
      </c>
      <c r="Q310" s="4">
        <f t="shared" si="393"/>
        <v>1.041666666666663E-2</v>
      </c>
      <c r="R310" s="4">
        <f t="shared" si="394"/>
        <v>1.388888888888884E-3</v>
      </c>
      <c r="S310" s="4">
        <f t="shared" si="395"/>
        <v>1.1805555555555514E-2</v>
      </c>
      <c r="T310" s="4">
        <f t="shared" si="397"/>
        <v>6.9444444444444198E-4</v>
      </c>
      <c r="U310" s="1">
        <v>9.3000000000000007</v>
      </c>
      <c r="V310" s="1">
        <f>INDEX('Počty dní'!A:E,MATCH(E310,'Počty dní'!C:C,0),4)</f>
        <v>195</v>
      </c>
      <c r="W310" s="17">
        <f t="shared" si="396"/>
        <v>1813.5000000000002</v>
      </c>
      <c r="Y310" s="59"/>
      <c r="Z310" s="59"/>
      <c r="AA310" s="59"/>
    </row>
    <row r="311" spans="1:27" x14ac:dyDescent="0.25">
      <c r="A311" s="86">
        <v>825</v>
      </c>
      <c r="B311" s="87">
        <v>8025</v>
      </c>
      <c r="C311" s="87" t="s">
        <v>2</v>
      </c>
      <c r="D311" s="87"/>
      <c r="E311" s="87" t="str">
        <f t="shared" si="390"/>
        <v>X</v>
      </c>
      <c r="F311" s="87" t="s">
        <v>60</v>
      </c>
      <c r="G311" s="88">
        <v>12</v>
      </c>
      <c r="H311" s="87" t="str">
        <f t="shared" si="391"/>
        <v>XXX287/12</v>
      </c>
      <c r="I311" s="89" t="s">
        <v>3</v>
      </c>
      <c r="J311" s="89" t="s">
        <v>3</v>
      </c>
      <c r="K311" s="65">
        <v>0.58680555555555558</v>
      </c>
      <c r="L311" s="90">
        <v>0.58819444444444446</v>
      </c>
      <c r="M311" s="87" t="s">
        <v>61</v>
      </c>
      <c r="N311" s="91">
        <v>0.59861111111111109</v>
      </c>
      <c r="O311" s="87" t="s">
        <v>20</v>
      </c>
      <c r="P311" s="87" t="str">
        <f t="shared" ref="P311:P313" si="398">IF(M312=O311,"OK","POZOR")</f>
        <v>OK</v>
      </c>
      <c r="Q311" s="4">
        <f t="shared" ref="Q311:Q313" si="399">IF(ISNUMBER(G311),N311-L311,IF(F311="přejezd",N311-L311,0))</f>
        <v>1.041666666666663E-2</v>
      </c>
      <c r="R311" s="4">
        <f t="shared" ref="R311:R313" si="400">IF(ISNUMBER(G311),L311-K311,0)</f>
        <v>1.388888888888884E-3</v>
      </c>
      <c r="S311" s="4">
        <f t="shared" ref="S311:S313" si="401">Q311+R311</f>
        <v>1.1805555555555514E-2</v>
      </c>
      <c r="T311" s="4">
        <f t="shared" ref="T311:T313" si="402">K311-N310</f>
        <v>8.3333333333334147E-3</v>
      </c>
      <c r="U311" s="1">
        <v>9.3000000000000007</v>
      </c>
      <c r="V311" s="1">
        <f>INDEX('Počty dní'!A:E,MATCH(E311,'Počty dní'!C:C,0),4)</f>
        <v>195</v>
      </c>
      <c r="W311" s="17">
        <f t="shared" si="396"/>
        <v>1813.5000000000002</v>
      </c>
      <c r="Y311" s="59"/>
      <c r="Z311" s="59"/>
      <c r="AA311" s="59"/>
    </row>
    <row r="312" spans="1:27" x14ac:dyDescent="0.25">
      <c r="A312" s="86">
        <v>825</v>
      </c>
      <c r="B312" s="87">
        <v>8025</v>
      </c>
      <c r="C312" s="87" t="s">
        <v>2</v>
      </c>
      <c r="D312" s="87"/>
      <c r="E312" s="87" t="str">
        <f t="shared" si="390"/>
        <v>X</v>
      </c>
      <c r="F312" s="87" t="s">
        <v>118</v>
      </c>
      <c r="G312" s="88">
        <v>11</v>
      </c>
      <c r="H312" s="87" t="str">
        <f t="shared" si="391"/>
        <v>XXX292/11</v>
      </c>
      <c r="I312" s="89" t="s">
        <v>3</v>
      </c>
      <c r="J312" s="89" t="s">
        <v>3</v>
      </c>
      <c r="K312" s="65">
        <v>0.60347222222222219</v>
      </c>
      <c r="L312" s="90">
        <v>0.60486111111111118</v>
      </c>
      <c r="M312" s="87" t="s">
        <v>20</v>
      </c>
      <c r="N312" s="91">
        <v>0.63888888888888895</v>
      </c>
      <c r="O312" s="87" t="s">
        <v>12</v>
      </c>
      <c r="P312" s="87" t="str">
        <f t="shared" si="398"/>
        <v>OK</v>
      </c>
      <c r="Q312" s="4">
        <f t="shared" si="399"/>
        <v>3.4027777777777768E-2</v>
      </c>
      <c r="R312" s="4">
        <f t="shared" si="400"/>
        <v>1.388888888888995E-3</v>
      </c>
      <c r="S312" s="4">
        <f t="shared" si="401"/>
        <v>3.5416666666666763E-2</v>
      </c>
      <c r="T312" s="4">
        <f t="shared" si="402"/>
        <v>4.8611111111110938E-3</v>
      </c>
      <c r="U312" s="1">
        <v>25.5</v>
      </c>
      <c r="V312" s="1">
        <f>INDEX('Počty dní'!A:E,MATCH(E312,'Počty dní'!C:C,0),4)</f>
        <v>195</v>
      </c>
      <c r="W312" s="17">
        <f t="shared" si="396"/>
        <v>4972.5</v>
      </c>
      <c r="Y312" s="59"/>
      <c r="Z312" s="59"/>
      <c r="AA312" s="59"/>
    </row>
    <row r="313" spans="1:27" x14ac:dyDescent="0.25">
      <c r="A313" s="86">
        <v>825</v>
      </c>
      <c r="B313" s="87">
        <v>8025</v>
      </c>
      <c r="C313" s="87" t="s">
        <v>2</v>
      </c>
      <c r="D313" s="87"/>
      <c r="E313" s="87" t="str">
        <f>CONCATENATE(C313,D313)</f>
        <v>X</v>
      </c>
      <c r="F313" s="87" t="s">
        <v>109</v>
      </c>
      <c r="G313" s="88"/>
      <c r="H313" s="87" t="str">
        <f t="shared" si="391"/>
        <v>přejezd/</v>
      </c>
      <c r="I313" s="89"/>
      <c r="J313" s="89" t="s">
        <v>3</v>
      </c>
      <c r="K313" s="65">
        <v>0.63888888888888884</v>
      </c>
      <c r="L313" s="90">
        <v>0.63888888888888884</v>
      </c>
      <c r="M313" s="87" t="s">
        <v>12</v>
      </c>
      <c r="N313" s="91">
        <v>0.64027777777777772</v>
      </c>
      <c r="O313" s="87" t="s">
        <v>13</v>
      </c>
      <c r="P313" s="87" t="str">
        <f t="shared" si="398"/>
        <v>OK</v>
      </c>
      <c r="Q313" s="4">
        <f t="shared" si="399"/>
        <v>1.388888888888884E-3</v>
      </c>
      <c r="R313" s="4">
        <f t="shared" si="400"/>
        <v>0</v>
      </c>
      <c r="S313" s="4">
        <f t="shared" si="401"/>
        <v>1.388888888888884E-3</v>
      </c>
      <c r="T313" s="4">
        <f t="shared" si="402"/>
        <v>0</v>
      </c>
      <c r="U313" s="1">
        <v>0</v>
      </c>
      <c r="V313" s="1">
        <f>INDEX('Počty dní'!A:E,MATCH(E313,'Počty dní'!C:C,0),4)</f>
        <v>195</v>
      </c>
      <c r="W313" s="17">
        <f>V313*U313</f>
        <v>0</v>
      </c>
      <c r="Y313" s="59"/>
      <c r="Z313" s="59"/>
      <c r="AA313" s="59"/>
    </row>
    <row r="314" spans="1:27" ht="15.75" thickBot="1" x14ac:dyDescent="0.3">
      <c r="A314" s="86">
        <v>825</v>
      </c>
      <c r="B314" s="87">
        <v>8025</v>
      </c>
      <c r="C314" s="87" t="s">
        <v>2</v>
      </c>
      <c r="D314" s="87"/>
      <c r="E314" s="87" t="str">
        <f t="shared" si="390"/>
        <v>X</v>
      </c>
      <c r="F314" s="87" t="s">
        <v>117</v>
      </c>
      <c r="G314" s="88">
        <v>17</v>
      </c>
      <c r="H314" s="87" t="str">
        <f t="shared" si="391"/>
        <v>XXX310/17</v>
      </c>
      <c r="I314" s="89" t="s">
        <v>3</v>
      </c>
      <c r="J314" s="89" t="s">
        <v>3</v>
      </c>
      <c r="K314" s="65">
        <v>0.64027777777777772</v>
      </c>
      <c r="L314" s="90">
        <v>0.64166666666666672</v>
      </c>
      <c r="M314" s="87" t="s">
        <v>13</v>
      </c>
      <c r="N314" s="91">
        <v>0.67152777777777783</v>
      </c>
      <c r="O314" s="87" t="s">
        <v>20</v>
      </c>
      <c r="P314" s="87"/>
      <c r="Q314" s="4">
        <f t="shared" si="393"/>
        <v>2.9861111111111116E-2</v>
      </c>
      <c r="R314" s="4">
        <f t="shared" si="394"/>
        <v>1.388888888888995E-3</v>
      </c>
      <c r="S314" s="4">
        <f t="shared" si="395"/>
        <v>3.1250000000000111E-2</v>
      </c>
      <c r="T314" s="4">
        <f>K314-N312</f>
        <v>1.3888888888887729E-3</v>
      </c>
      <c r="U314" s="1">
        <v>26.1</v>
      </c>
      <c r="V314" s="1">
        <f>INDEX('Počty dní'!A:E,MATCH(E314,'Počty dní'!C:C,0),4)</f>
        <v>195</v>
      </c>
      <c r="W314" s="17">
        <f t="shared" si="396"/>
        <v>5089.5</v>
      </c>
      <c r="Y314" s="59"/>
      <c r="Z314" s="59"/>
      <c r="AA314" s="59"/>
    </row>
    <row r="315" spans="1:27" ht="15.75" thickBot="1" x14ac:dyDescent="0.3">
      <c r="A315" s="106" t="str">
        <f ca="1">CONCATENATE(INDIRECT("R[-3]C[0]",FALSE),"celkem")</f>
        <v>825celkem</v>
      </c>
      <c r="B315" s="107"/>
      <c r="C315" s="107" t="str">
        <f ca="1">INDIRECT("R[-1]C[12]",FALSE)</f>
        <v>Kamenice n.Lipou,,aut.nádr.</v>
      </c>
      <c r="D315" s="108"/>
      <c r="E315" s="107"/>
      <c r="F315" s="108"/>
      <c r="G315" s="109"/>
      <c r="H315" s="110"/>
      <c r="I315" s="111"/>
      <c r="J315" s="112" t="str">
        <f ca="1">INDIRECT("R[-3]C[0]",FALSE)</f>
        <v>S</v>
      </c>
      <c r="K315" s="113"/>
      <c r="L315" s="114"/>
      <c r="M315" s="115"/>
      <c r="N315" s="114"/>
      <c r="O315" s="116"/>
      <c r="P315" s="107"/>
      <c r="Q315" s="8">
        <f>SUM(Q302:Q314)</f>
        <v>0.26597222222222205</v>
      </c>
      <c r="R315" s="8">
        <f t="shared" ref="R315:T315" si="403">SUM(R302:R314)</f>
        <v>2.0833333333333509E-2</v>
      </c>
      <c r="S315" s="8">
        <f t="shared" si="403"/>
        <v>0.28680555555555554</v>
      </c>
      <c r="T315" s="8">
        <f t="shared" si="403"/>
        <v>0.15277777777777782</v>
      </c>
      <c r="U315" s="9">
        <f>SUM(U302:U314)</f>
        <v>237.10000000000002</v>
      </c>
      <c r="V315" s="10"/>
      <c r="W315" s="11">
        <f>SUM(W302:W314)</f>
        <v>46234.5</v>
      </c>
      <c r="Y315" s="59"/>
      <c r="Z315" s="59"/>
      <c r="AA315" s="59"/>
    </row>
    <row r="316" spans="1:27" x14ac:dyDescent="0.25">
      <c r="K316" s="75"/>
      <c r="L316" s="75"/>
      <c r="Y316" s="59"/>
      <c r="Z316" s="59"/>
      <c r="AA316" s="59"/>
    </row>
    <row r="317" spans="1:27" ht="15.75" thickBot="1" x14ac:dyDescent="0.3">
      <c r="L317" s="78"/>
      <c r="N317" s="79"/>
      <c r="Q317" s="2"/>
      <c r="R317" s="2"/>
      <c r="S317" s="2"/>
      <c r="T317" s="2"/>
      <c r="Y317" s="59"/>
      <c r="Z317" s="59"/>
      <c r="AA317" s="59"/>
    </row>
    <row r="318" spans="1:27" x14ac:dyDescent="0.25">
      <c r="A318" s="80">
        <v>826</v>
      </c>
      <c r="B318" s="81">
        <v>8026</v>
      </c>
      <c r="C318" s="81" t="s">
        <v>2</v>
      </c>
      <c r="D318" s="81"/>
      <c r="E318" s="81" t="str">
        <f t="shared" ref="E318:E327" si="404">CONCATENATE(C318,D318)</f>
        <v>X</v>
      </c>
      <c r="F318" s="81" t="s">
        <v>118</v>
      </c>
      <c r="G318" s="82">
        <v>2</v>
      </c>
      <c r="H318" s="81" t="str">
        <f t="shared" ref="H318:H327" si="405">CONCATENATE(F318,"/",G318)</f>
        <v>XXX292/2</v>
      </c>
      <c r="I318" s="83" t="s">
        <v>3</v>
      </c>
      <c r="J318" s="83" t="s">
        <v>18</v>
      </c>
      <c r="K318" s="67">
        <v>0.20277777777777778</v>
      </c>
      <c r="L318" s="84">
        <v>0.20347222222222219</v>
      </c>
      <c r="M318" s="81" t="s">
        <v>24</v>
      </c>
      <c r="N318" s="85">
        <v>0.22708333333333333</v>
      </c>
      <c r="O318" s="81" t="s">
        <v>20</v>
      </c>
      <c r="P318" s="81" t="str">
        <f t="shared" ref="P318:P326" si="406">IF(M319=O318,"OK","POZOR")</f>
        <v>OK</v>
      </c>
      <c r="Q318" s="14">
        <f t="shared" ref="Q318:Q327" si="407">IF(ISNUMBER(G318),N318-L318,IF(F318="přejezd",N318-L318,0))</f>
        <v>2.3611111111111138E-2</v>
      </c>
      <c r="R318" s="14">
        <f t="shared" ref="R318:R327" si="408">IF(ISNUMBER(G318),L318-K318,0)</f>
        <v>6.9444444444441422E-4</v>
      </c>
      <c r="S318" s="14">
        <f t="shared" ref="S318:S327" si="409">Q318+R318</f>
        <v>2.4305555555555552E-2</v>
      </c>
      <c r="T318" s="14"/>
      <c r="U318" s="13">
        <v>18.3</v>
      </c>
      <c r="V318" s="13">
        <f>INDEX('Počty dní'!A:E,MATCH(E318,'Počty dní'!C:C,0),4)</f>
        <v>195</v>
      </c>
      <c r="W318" s="16">
        <f t="shared" ref="W318:W327" si="410">V318*U318</f>
        <v>3568.5</v>
      </c>
      <c r="Y318" s="59"/>
      <c r="Z318" s="59"/>
      <c r="AA318" s="59"/>
    </row>
    <row r="319" spans="1:27" x14ac:dyDescent="0.25">
      <c r="A319" s="86">
        <v>826</v>
      </c>
      <c r="B319" s="87">
        <v>8026</v>
      </c>
      <c r="C319" s="87" t="s">
        <v>2</v>
      </c>
      <c r="D319" s="87"/>
      <c r="E319" s="87" t="str">
        <f t="shared" si="404"/>
        <v>X</v>
      </c>
      <c r="F319" s="87" t="s">
        <v>117</v>
      </c>
      <c r="G319" s="88">
        <v>6</v>
      </c>
      <c r="H319" s="87" t="str">
        <f t="shared" si="405"/>
        <v>XXX310/6</v>
      </c>
      <c r="I319" s="89" t="s">
        <v>3</v>
      </c>
      <c r="J319" s="89" t="s">
        <v>18</v>
      </c>
      <c r="K319" s="65">
        <v>0.24166666666666667</v>
      </c>
      <c r="L319" s="90">
        <v>0.24305555555555555</v>
      </c>
      <c r="M319" s="87" t="s">
        <v>20</v>
      </c>
      <c r="N319" s="91">
        <v>0.27291666666666664</v>
      </c>
      <c r="O319" s="87" t="s">
        <v>13</v>
      </c>
      <c r="P319" s="87" t="str">
        <f t="shared" si="406"/>
        <v>OK</v>
      </c>
      <c r="Q319" s="4">
        <f t="shared" si="407"/>
        <v>2.9861111111111088E-2</v>
      </c>
      <c r="R319" s="4">
        <f t="shared" si="408"/>
        <v>1.388888888888884E-3</v>
      </c>
      <c r="S319" s="4">
        <f t="shared" si="409"/>
        <v>3.1249999999999972E-2</v>
      </c>
      <c r="T319" s="4">
        <f t="shared" ref="T319:T327" si="411">K319-N318</f>
        <v>1.4583333333333337E-2</v>
      </c>
      <c r="U319" s="1">
        <v>26.1</v>
      </c>
      <c r="V319" s="1">
        <f>INDEX('Počty dní'!A:E,MATCH(E319,'Počty dní'!C:C,0),4)</f>
        <v>195</v>
      </c>
      <c r="W319" s="17">
        <f t="shared" si="410"/>
        <v>5089.5</v>
      </c>
      <c r="Y319" s="59"/>
      <c r="Z319" s="59"/>
      <c r="AA319" s="59"/>
    </row>
    <row r="320" spans="1:27" x14ac:dyDescent="0.25">
      <c r="A320" s="86">
        <v>826</v>
      </c>
      <c r="B320" s="87">
        <v>8026</v>
      </c>
      <c r="C320" s="87" t="s">
        <v>2</v>
      </c>
      <c r="D320" s="87"/>
      <c r="E320" s="87" t="str">
        <f t="shared" si="404"/>
        <v>X</v>
      </c>
      <c r="F320" s="87" t="s">
        <v>17</v>
      </c>
      <c r="G320" s="88">
        <v>3</v>
      </c>
      <c r="H320" s="87" t="str">
        <f t="shared" si="405"/>
        <v>XXX325/3</v>
      </c>
      <c r="I320" s="89" t="s">
        <v>3</v>
      </c>
      <c r="J320" s="89" t="s">
        <v>18</v>
      </c>
      <c r="K320" s="65">
        <v>0.27291666666666664</v>
      </c>
      <c r="L320" s="90">
        <v>0.27361111111111108</v>
      </c>
      <c r="M320" s="87" t="s">
        <v>13</v>
      </c>
      <c r="N320" s="91">
        <v>0.27847222222222223</v>
      </c>
      <c r="O320" s="87" t="s">
        <v>1</v>
      </c>
      <c r="P320" s="87" t="str">
        <f t="shared" si="406"/>
        <v>OK</v>
      </c>
      <c r="Q320" s="4">
        <f t="shared" si="407"/>
        <v>4.8611111111111494E-3</v>
      </c>
      <c r="R320" s="4">
        <f t="shared" si="408"/>
        <v>6.9444444444444198E-4</v>
      </c>
      <c r="S320" s="4">
        <f t="shared" si="409"/>
        <v>5.5555555555555913E-3</v>
      </c>
      <c r="T320" s="4">
        <f t="shared" si="411"/>
        <v>0</v>
      </c>
      <c r="U320" s="1">
        <v>3.6</v>
      </c>
      <c r="V320" s="1">
        <f>INDEX('Počty dní'!A:E,MATCH(E320,'Počty dní'!C:C,0),4)</f>
        <v>195</v>
      </c>
      <c r="W320" s="17">
        <f t="shared" si="410"/>
        <v>702</v>
      </c>
      <c r="Y320" s="59"/>
      <c r="Z320" s="59"/>
      <c r="AA320" s="59"/>
    </row>
    <row r="321" spans="1:27" x14ac:dyDescent="0.25">
      <c r="A321" s="86">
        <v>826</v>
      </c>
      <c r="B321" s="87">
        <v>8026</v>
      </c>
      <c r="C321" s="87" t="s">
        <v>2</v>
      </c>
      <c r="D321" s="87"/>
      <c r="E321" s="87" t="str">
        <f t="shared" si="404"/>
        <v>X</v>
      </c>
      <c r="F321" s="87" t="s">
        <v>17</v>
      </c>
      <c r="G321" s="88">
        <v>6</v>
      </c>
      <c r="H321" s="87" t="str">
        <f t="shared" si="405"/>
        <v>XXX325/6</v>
      </c>
      <c r="I321" s="89" t="s">
        <v>18</v>
      </c>
      <c r="J321" s="89" t="s">
        <v>18</v>
      </c>
      <c r="K321" s="65">
        <v>0.27986111111111112</v>
      </c>
      <c r="L321" s="90">
        <v>0.28125</v>
      </c>
      <c r="M321" s="87" t="s">
        <v>1</v>
      </c>
      <c r="N321" s="91">
        <v>0.30694444444444441</v>
      </c>
      <c r="O321" s="87" t="s">
        <v>9</v>
      </c>
      <c r="P321" s="87" t="str">
        <f t="shared" si="406"/>
        <v>OK</v>
      </c>
      <c r="Q321" s="4">
        <f t="shared" si="407"/>
        <v>2.5694444444444409E-2</v>
      </c>
      <c r="R321" s="4">
        <f t="shared" si="408"/>
        <v>1.388888888888884E-3</v>
      </c>
      <c r="S321" s="4">
        <f t="shared" si="409"/>
        <v>2.7083333333333293E-2</v>
      </c>
      <c r="T321" s="4">
        <f t="shared" si="411"/>
        <v>1.388888888888884E-3</v>
      </c>
      <c r="U321" s="1">
        <v>21.6</v>
      </c>
      <c r="V321" s="1">
        <f>INDEX('Počty dní'!A:E,MATCH(E321,'Počty dní'!C:C,0),4)</f>
        <v>195</v>
      </c>
      <c r="W321" s="17">
        <f t="shared" si="410"/>
        <v>4212</v>
      </c>
      <c r="Y321" s="59"/>
      <c r="Z321" s="59"/>
      <c r="AA321" s="59"/>
    </row>
    <row r="322" spans="1:27" x14ac:dyDescent="0.25">
      <c r="A322" s="86">
        <v>826</v>
      </c>
      <c r="B322" s="87">
        <v>8026</v>
      </c>
      <c r="C322" s="87" t="s">
        <v>2</v>
      </c>
      <c r="D322" s="87">
        <v>10</v>
      </c>
      <c r="E322" s="87" t="str">
        <f>CONCATENATE(C322,D322)</f>
        <v>X10</v>
      </c>
      <c r="F322" s="87" t="s">
        <v>53</v>
      </c>
      <c r="G322" s="88">
        <v>26</v>
      </c>
      <c r="H322" s="87" t="str">
        <f>CONCATENATE(F322,"/",G322)</f>
        <v>XXX300/26</v>
      </c>
      <c r="I322" s="89" t="s">
        <v>18</v>
      </c>
      <c r="J322" s="89" t="s">
        <v>18</v>
      </c>
      <c r="K322" s="65">
        <v>0.58333333333333337</v>
      </c>
      <c r="L322" s="90">
        <v>0.58611111111111114</v>
      </c>
      <c r="M322" s="87" t="s">
        <v>9</v>
      </c>
      <c r="N322" s="91">
        <v>0.61597222222222225</v>
      </c>
      <c r="O322" s="87" t="s">
        <v>56</v>
      </c>
      <c r="P322" s="87" t="str">
        <f t="shared" si="406"/>
        <v>OK</v>
      </c>
      <c r="Q322" s="4">
        <f t="shared" si="407"/>
        <v>2.9861111111111116E-2</v>
      </c>
      <c r="R322" s="4">
        <f t="shared" si="408"/>
        <v>2.7777777777777679E-3</v>
      </c>
      <c r="S322" s="4">
        <f t="shared" si="409"/>
        <v>3.2638888888888884E-2</v>
      </c>
      <c r="T322" s="4">
        <f t="shared" si="411"/>
        <v>0.27638888888888896</v>
      </c>
      <c r="U322" s="1">
        <v>33.5</v>
      </c>
      <c r="V322" s="1">
        <f>INDEX('Počty dní'!A:E,MATCH(E322,'Počty dní'!C:C,0),4)</f>
        <v>195</v>
      </c>
      <c r="W322" s="17">
        <f>V322*U322</f>
        <v>6532.5</v>
      </c>
      <c r="Y322" s="59"/>
      <c r="Z322" s="59"/>
      <c r="AA322" s="59"/>
    </row>
    <row r="323" spans="1:27" x14ac:dyDescent="0.25">
      <c r="A323" s="86">
        <v>826</v>
      </c>
      <c r="B323" s="87">
        <v>8026</v>
      </c>
      <c r="C323" s="87" t="s">
        <v>2</v>
      </c>
      <c r="D323" s="87"/>
      <c r="E323" s="87" t="str">
        <f>CONCATENATE(C323,D323)</f>
        <v>X</v>
      </c>
      <c r="F323" s="87" t="s">
        <v>53</v>
      </c>
      <c r="G323" s="88">
        <v>27</v>
      </c>
      <c r="H323" s="87" t="str">
        <f>CONCATENATE(F323,"/",G323)</f>
        <v>XXX300/27</v>
      </c>
      <c r="I323" s="89" t="s">
        <v>18</v>
      </c>
      <c r="J323" s="89" t="s">
        <v>18</v>
      </c>
      <c r="K323" s="65">
        <v>0.62847222222222221</v>
      </c>
      <c r="L323" s="90">
        <v>0.63194444444444442</v>
      </c>
      <c r="M323" s="87" t="s">
        <v>56</v>
      </c>
      <c r="N323" s="91">
        <v>0.6694444444444444</v>
      </c>
      <c r="O323" s="87" t="s">
        <v>57</v>
      </c>
      <c r="P323" s="87" t="str">
        <f t="shared" si="406"/>
        <v>OK</v>
      </c>
      <c r="Q323" s="4">
        <f t="shared" si="407"/>
        <v>3.7499999999999978E-2</v>
      </c>
      <c r="R323" s="4">
        <f t="shared" si="408"/>
        <v>3.4722222222222099E-3</v>
      </c>
      <c r="S323" s="4">
        <f t="shared" si="409"/>
        <v>4.0972222222222188E-2</v>
      </c>
      <c r="T323" s="4">
        <f t="shared" si="411"/>
        <v>1.2499999999999956E-2</v>
      </c>
      <c r="U323" s="1">
        <v>36.1</v>
      </c>
      <c r="V323" s="1">
        <f>INDEX('Počty dní'!A:E,MATCH(E323,'Počty dní'!C:C,0),4)</f>
        <v>195</v>
      </c>
      <c r="W323" s="17">
        <f>V323*U323</f>
        <v>7039.5</v>
      </c>
      <c r="Y323" s="59"/>
      <c r="Z323" s="59"/>
      <c r="AA323" s="59"/>
    </row>
    <row r="324" spans="1:27" x14ac:dyDescent="0.25">
      <c r="A324" s="86">
        <v>826</v>
      </c>
      <c r="B324" s="87">
        <v>8026</v>
      </c>
      <c r="C324" s="87" t="s">
        <v>2</v>
      </c>
      <c r="D324" s="87"/>
      <c r="E324" s="87" t="str">
        <f>CONCATENATE(C324,D324)</f>
        <v>X</v>
      </c>
      <c r="F324" s="87" t="s">
        <v>109</v>
      </c>
      <c r="G324" s="88"/>
      <c r="H324" s="87" t="str">
        <f t="shared" ref="H324" si="412">CONCATENATE(F324,"/",G324)</f>
        <v>přejezd/</v>
      </c>
      <c r="I324" s="89"/>
      <c r="J324" s="89" t="s">
        <v>18</v>
      </c>
      <c r="K324" s="65">
        <v>0.6694444444444444</v>
      </c>
      <c r="L324" s="90">
        <v>0.6694444444444444</v>
      </c>
      <c r="M324" s="87" t="s">
        <v>57</v>
      </c>
      <c r="N324" s="91">
        <v>0.67361111111111116</v>
      </c>
      <c r="O324" s="87" t="s">
        <v>9</v>
      </c>
      <c r="P324" s="87" t="str">
        <f t="shared" si="406"/>
        <v>OK</v>
      </c>
      <c r="Q324" s="4">
        <f t="shared" si="407"/>
        <v>4.1666666666667629E-3</v>
      </c>
      <c r="R324" s="4">
        <f t="shared" si="408"/>
        <v>0</v>
      </c>
      <c r="S324" s="4">
        <f t="shared" si="409"/>
        <v>4.1666666666667629E-3</v>
      </c>
      <c r="T324" s="4">
        <f t="shared" si="411"/>
        <v>0</v>
      </c>
      <c r="U324" s="1">
        <v>0</v>
      </c>
      <c r="V324" s="1">
        <f>INDEX('Počty dní'!A:E,MATCH(E324,'Počty dní'!C:C,0),4)</f>
        <v>195</v>
      </c>
      <c r="W324" s="17">
        <f>V324*U324</f>
        <v>0</v>
      </c>
      <c r="Y324" s="59"/>
      <c r="Z324" s="59"/>
      <c r="AA324" s="59"/>
    </row>
    <row r="325" spans="1:27" x14ac:dyDescent="0.25">
      <c r="A325" s="86">
        <v>826</v>
      </c>
      <c r="B325" s="87">
        <v>8026</v>
      </c>
      <c r="C325" s="87" t="s">
        <v>2</v>
      </c>
      <c r="D325" s="87"/>
      <c r="E325" s="87" t="str">
        <f t="shared" si="404"/>
        <v>X</v>
      </c>
      <c r="F325" s="87" t="s">
        <v>17</v>
      </c>
      <c r="G325" s="88">
        <v>17</v>
      </c>
      <c r="H325" s="87" t="str">
        <f t="shared" si="405"/>
        <v>XXX325/17</v>
      </c>
      <c r="I325" s="89" t="s">
        <v>3</v>
      </c>
      <c r="J325" s="89" t="s">
        <v>18</v>
      </c>
      <c r="K325" s="65">
        <v>0.68958333333333333</v>
      </c>
      <c r="L325" s="90">
        <v>0.69305555555555554</v>
      </c>
      <c r="M325" s="87" t="s">
        <v>9</v>
      </c>
      <c r="N325" s="91">
        <v>0.71388888888888891</v>
      </c>
      <c r="O325" s="87" t="s">
        <v>13</v>
      </c>
      <c r="P325" s="87" t="str">
        <f t="shared" si="406"/>
        <v>OK</v>
      </c>
      <c r="Q325" s="4">
        <f t="shared" si="407"/>
        <v>2.083333333333337E-2</v>
      </c>
      <c r="R325" s="4">
        <f t="shared" si="408"/>
        <v>3.4722222222222099E-3</v>
      </c>
      <c r="S325" s="4">
        <f t="shared" si="409"/>
        <v>2.430555555555558E-2</v>
      </c>
      <c r="T325" s="4">
        <f t="shared" si="411"/>
        <v>1.5972222222222165E-2</v>
      </c>
      <c r="U325" s="1">
        <v>18</v>
      </c>
      <c r="V325" s="1">
        <f>INDEX('Počty dní'!A:E,MATCH(E325,'Počty dní'!C:C,0),4)</f>
        <v>195</v>
      </c>
      <c r="W325" s="17">
        <f t="shared" si="410"/>
        <v>3510</v>
      </c>
      <c r="Y325" s="59"/>
      <c r="Z325" s="59"/>
      <c r="AA325" s="59"/>
    </row>
    <row r="326" spans="1:27" x14ac:dyDescent="0.25">
      <c r="A326" s="86">
        <v>826</v>
      </c>
      <c r="B326" s="87">
        <v>8026</v>
      </c>
      <c r="C326" s="87" t="s">
        <v>2</v>
      </c>
      <c r="D326" s="87"/>
      <c r="E326" s="87" t="str">
        <f t="shared" si="404"/>
        <v>X</v>
      </c>
      <c r="F326" s="87" t="s">
        <v>117</v>
      </c>
      <c r="G326" s="88">
        <v>21</v>
      </c>
      <c r="H326" s="87" t="str">
        <f t="shared" si="405"/>
        <v>XXX310/21</v>
      </c>
      <c r="I326" s="89" t="s">
        <v>3</v>
      </c>
      <c r="J326" s="89" t="s">
        <v>18</v>
      </c>
      <c r="K326" s="65">
        <v>0.72361111111111109</v>
      </c>
      <c r="L326" s="90">
        <v>0.72499999999999998</v>
      </c>
      <c r="M326" s="87" t="s">
        <v>13</v>
      </c>
      <c r="N326" s="91">
        <v>0.75486111111111109</v>
      </c>
      <c r="O326" s="87" t="s">
        <v>20</v>
      </c>
      <c r="P326" s="87" t="str">
        <f t="shared" si="406"/>
        <v>OK</v>
      </c>
      <c r="Q326" s="4">
        <f t="shared" si="407"/>
        <v>2.9861111111111116E-2</v>
      </c>
      <c r="R326" s="4">
        <f t="shared" si="408"/>
        <v>1.388888888888884E-3</v>
      </c>
      <c r="S326" s="4">
        <f t="shared" si="409"/>
        <v>3.125E-2</v>
      </c>
      <c r="T326" s="4">
        <f t="shared" si="411"/>
        <v>9.7222222222221877E-3</v>
      </c>
      <c r="U326" s="1">
        <v>26.1</v>
      </c>
      <c r="V326" s="1">
        <f>INDEX('Počty dní'!A:E,MATCH(E326,'Počty dní'!C:C,0),4)</f>
        <v>195</v>
      </c>
      <c r="W326" s="17">
        <f t="shared" si="410"/>
        <v>5089.5</v>
      </c>
      <c r="Y326" s="59"/>
      <c r="Z326" s="59"/>
      <c r="AA326" s="59"/>
    </row>
    <row r="327" spans="1:27" ht="15.75" thickBot="1" x14ac:dyDescent="0.3">
      <c r="A327" s="86">
        <v>826</v>
      </c>
      <c r="B327" s="87">
        <v>8026</v>
      </c>
      <c r="C327" s="87" t="s">
        <v>2</v>
      </c>
      <c r="D327" s="87"/>
      <c r="E327" s="87" t="str">
        <f t="shared" si="404"/>
        <v>X</v>
      </c>
      <c r="F327" s="87" t="s">
        <v>118</v>
      </c>
      <c r="G327" s="88">
        <v>15</v>
      </c>
      <c r="H327" s="87" t="str">
        <f t="shared" si="405"/>
        <v>XXX292/15</v>
      </c>
      <c r="I327" s="89" t="s">
        <v>3</v>
      </c>
      <c r="J327" s="89" t="s">
        <v>18</v>
      </c>
      <c r="K327" s="65">
        <v>0.77013888888888893</v>
      </c>
      <c r="L327" s="90">
        <v>0.7715277777777777</v>
      </c>
      <c r="M327" s="87" t="s">
        <v>20</v>
      </c>
      <c r="N327" s="91">
        <v>0.79513888888888884</v>
      </c>
      <c r="O327" s="87" t="s">
        <v>24</v>
      </c>
      <c r="P327" s="87"/>
      <c r="Q327" s="4">
        <f t="shared" si="407"/>
        <v>2.3611111111111138E-2</v>
      </c>
      <c r="R327" s="4">
        <f t="shared" si="408"/>
        <v>1.3888888888887729E-3</v>
      </c>
      <c r="S327" s="4">
        <f t="shared" si="409"/>
        <v>2.4999999999999911E-2</v>
      </c>
      <c r="T327" s="4">
        <f t="shared" si="411"/>
        <v>1.5277777777777835E-2</v>
      </c>
      <c r="U327" s="1">
        <v>18.3</v>
      </c>
      <c r="V327" s="1">
        <f>INDEX('Počty dní'!A:E,MATCH(E327,'Počty dní'!C:C,0),4)</f>
        <v>195</v>
      </c>
      <c r="W327" s="17">
        <f t="shared" si="410"/>
        <v>3568.5</v>
      </c>
      <c r="Y327" s="59"/>
      <c r="Z327" s="59"/>
      <c r="AA327" s="59"/>
    </row>
    <row r="328" spans="1:27" ht="15.75" thickBot="1" x14ac:dyDescent="0.3">
      <c r="A328" s="106" t="str">
        <f ca="1">CONCATENATE(INDIRECT("R[-3]C[0]",FALSE),"celkem")</f>
        <v>826celkem</v>
      </c>
      <c r="B328" s="107"/>
      <c r="C328" s="107" t="str">
        <f ca="1">INDIRECT("R[-1]C[12]",FALSE)</f>
        <v>Bělá</v>
      </c>
      <c r="D328" s="108"/>
      <c r="E328" s="107"/>
      <c r="F328" s="108"/>
      <c r="G328" s="109"/>
      <c r="H328" s="110"/>
      <c r="I328" s="111"/>
      <c r="J328" s="112" t="str">
        <f ca="1">INDIRECT("R[-3]C[0]",FALSE)</f>
        <v>V</v>
      </c>
      <c r="K328" s="113"/>
      <c r="L328" s="114"/>
      <c r="M328" s="115"/>
      <c r="N328" s="114"/>
      <c r="O328" s="116"/>
      <c r="P328" s="107"/>
      <c r="Q328" s="8">
        <f>SUM(Q318:Q327)</f>
        <v>0.22986111111111127</v>
      </c>
      <c r="R328" s="8">
        <f>SUM(R318:R327)</f>
        <v>1.6666666666666469E-2</v>
      </c>
      <c r="S328" s="8">
        <f>SUM(S318:S327)</f>
        <v>0.24652777777777773</v>
      </c>
      <c r="T328" s="8">
        <f>SUM(T318:T327)</f>
        <v>0.34583333333333333</v>
      </c>
      <c r="U328" s="9">
        <f>SUM(U318:U327)</f>
        <v>201.60000000000002</v>
      </c>
      <c r="V328" s="10"/>
      <c r="W328" s="11">
        <f>SUM(W318:W327)</f>
        <v>39312</v>
      </c>
      <c r="Y328" s="59"/>
      <c r="Z328" s="59"/>
      <c r="AA328" s="59"/>
    </row>
    <row r="329" spans="1:27" x14ac:dyDescent="0.25">
      <c r="L329" s="78"/>
      <c r="N329" s="79"/>
      <c r="Q329" s="2"/>
      <c r="R329" s="2"/>
      <c r="S329" s="2"/>
      <c r="T329" s="2"/>
      <c r="Y329" s="59"/>
      <c r="Z329" s="59"/>
      <c r="AA329" s="59"/>
    </row>
    <row r="330" spans="1:27" ht="15.75" thickBot="1" x14ac:dyDescent="0.3">
      <c r="Y330" s="59"/>
      <c r="Z330" s="59"/>
      <c r="AA330" s="59"/>
    </row>
    <row r="331" spans="1:27" x14ac:dyDescent="0.25">
      <c r="A331" s="80">
        <v>827</v>
      </c>
      <c r="B331" s="81">
        <v>8027</v>
      </c>
      <c r="C331" s="81" t="s">
        <v>2</v>
      </c>
      <c r="D331" s="81"/>
      <c r="E331" s="81" t="str">
        <f t="shared" ref="E331" si="413">CONCATENATE(C331,D331)</f>
        <v>X</v>
      </c>
      <c r="F331" s="81" t="s">
        <v>118</v>
      </c>
      <c r="G331" s="82">
        <v>1</v>
      </c>
      <c r="H331" s="81" t="str">
        <f t="shared" ref="H331:H345" si="414">CONCATENATE(F331,"/",G331)</f>
        <v>XXX292/1</v>
      </c>
      <c r="I331" s="83" t="s">
        <v>3</v>
      </c>
      <c r="J331" s="83" t="s">
        <v>3</v>
      </c>
      <c r="K331" s="67">
        <v>0.20208333333333334</v>
      </c>
      <c r="L331" s="84">
        <v>0.20277777777777778</v>
      </c>
      <c r="M331" s="81" t="s">
        <v>26</v>
      </c>
      <c r="N331" s="85">
        <v>0.22222222222222221</v>
      </c>
      <c r="O331" s="81" t="s">
        <v>12</v>
      </c>
      <c r="P331" s="81" t="str">
        <f t="shared" ref="P331:P344" si="415">IF(M332=O331,"OK","POZOR")</f>
        <v>OK</v>
      </c>
      <c r="Q331" s="14">
        <f t="shared" ref="Q331:Q345" si="416">IF(ISNUMBER(G331),N331-L331,IF(F331="přejezd",N331-L331,0))</f>
        <v>1.9444444444444431E-2</v>
      </c>
      <c r="R331" s="14">
        <f t="shared" ref="R331:R345" si="417">IF(ISNUMBER(G331),L331-K331,0)</f>
        <v>6.9444444444444198E-4</v>
      </c>
      <c r="S331" s="14">
        <f t="shared" ref="S331:S345" si="418">Q331+R331</f>
        <v>2.0138888888888873E-2</v>
      </c>
      <c r="T331" s="14"/>
      <c r="U331" s="13">
        <v>13.9</v>
      </c>
      <c r="V331" s="13">
        <f>INDEX('Počty dní'!A:E,MATCH(E331,'Počty dní'!C:C,0),4)</f>
        <v>195</v>
      </c>
      <c r="W331" s="16">
        <f t="shared" ref="W331" si="419">V331*U331</f>
        <v>2710.5</v>
      </c>
      <c r="Y331" s="59"/>
      <c r="Z331" s="59"/>
      <c r="AA331" s="59"/>
    </row>
    <row r="332" spans="1:27" x14ac:dyDescent="0.25">
      <c r="A332" s="86">
        <v>827</v>
      </c>
      <c r="B332" s="87">
        <v>8027</v>
      </c>
      <c r="C332" s="87" t="s">
        <v>2</v>
      </c>
      <c r="D332" s="87"/>
      <c r="E332" s="87" t="str">
        <f t="shared" ref="E332:E337" si="420">CONCATENATE(C332,D332)</f>
        <v>X</v>
      </c>
      <c r="F332" s="87" t="s">
        <v>109</v>
      </c>
      <c r="G332" s="88"/>
      <c r="H332" s="87" t="str">
        <f t="shared" si="414"/>
        <v>přejezd/</v>
      </c>
      <c r="I332" s="89"/>
      <c r="J332" s="89" t="s">
        <v>3</v>
      </c>
      <c r="K332" s="65">
        <v>0.22222222222222221</v>
      </c>
      <c r="L332" s="90">
        <v>0.22222222222222221</v>
      </c>
      <c r="M332" s="87" t="s">
        <v>12</v>
      </c>
      <c r="N332" s="91">
        <v>0.22361111111111112</v>
      </c>
      <c r="O332" s="87" t="s">
        <v>13</v>
      </c>
      <c r="P332" s="87" t="str">
        <f t="shared" si="415"/>
        <v>OK</v>
      </c>
      <c r="Q332" s="4">
        <f t="shared" si="416"/>
        <v>1.3888888888889117E-3</v>
      </c>
      <c r="R332" s="4">
        <f t="shared" si="417"/>
        <v>0</v>
      </c>
      <c r="S332" s="4">
        <f t="shared" si="418"/>
        <v>1.3888888888889117E-3</v>
      </c>
      <c r="T332" s="4">
        <f t="shared" ref="T332:T345" si="421">K332-N331</f>
        <v>0</v>
      </c>
      <c r="U332" s="1">
        <v>0</v>
      </c>
      <c r="V332" s="1">
        <f>INDEX('Počty dní'!A:E,MATCH(E332,'Počty dní'!C:C,0),4)</f>
        <v>195</v>
      </c>
      <c r="W332" s="17">
        <f t="shared" ref="W332:W337" si="422">V332*U332</f>
        <v>0</v>
      </c>
      <c r="Y332" s="59"/>
      <c r="Z332" s="59"/>
      <c r="AA332" s="59"/>
    </row>
    <row r="333" spans="1:27" x14ac:dyDescent="0.25">
      <c r="A333" s="86">
        <v>827</v>
      </c>
      <c r="B333" s="87">
        <v>8027</v>
      </c>
      <c r="C333" s="87" t="s">
        <v>2</v>
      </c>
      <c r="D333" s="87"/>
      <c r="E333" s="87" t="str">
        <f t="shared" si="420"/>
        <v>X</v>
      </c>
      <c r="F333" s="87" t="s">
        <v>117</v>
      </c>
      <c r="G333" s="88">
        <v>3</v>
      </c>
      <c r="H333" s="87" t="str">
        <f t="shared" si="414"/>
        <v>XXX310/3</v>
      </c>
      <c r="I333" s="89" t="s">
        <v>3</v>
      </c>
      <c r="J333" s="89" t="s">
        <v>3</v>
      </c>
      <c r="K333" s="65">
        <v>0.22361111111111112</v>
      </c>
      <c r="L333" s="90">
        <v>0.22500000000000001</v>
      </c>
      <c r="M333" s="87" t="s">
        <v>13</v>
      </c>
      <c r="N333" s="91">
        <v>0.25486111111111109</v>
      </c>
      <c r="O333" s="87" t="s">
        <v>20</v>
      </c>
      <c r="P333" s="87" t="str">
        <f t="shared" si="415"/>
        <v>OK</v>
      </c>
      <c r="Q333" s="4">
        <f t="shared" si="416"/>
        <v>2.9861111111111088E-2</v>
      </c>
      <c r="R333" s="4">
        <f t="shared" si="417"/>
        <v>1.388888888888884E-3</v>
      </c>
      <c r="S333" s="4">
        <f t="shared" si="418"/>
        <v>3.1249999999999972E-2</v>
      </c>
      <c r="T333" s="4">
        <f t="shared" si="421"/>
        <v>0</v>
      </c>
      <c r="U333" s="1">
        <v>26.1</v>
      </c>
      <c r="V333" s="1">
        <f>INDEX('Počty dní'!A:E,MATCH(E333,'Počty dní'!C:C,0),4)</f>
        <v>195</v>
      </c>
      <c r="W333" s="17">
        <f t="shared" si="422"/>
        <v>5089.5</v>
      </c>
      <c r="Y333" s="59"/>
      <c r="Z333" s="59"/>
      <c r="AA333" s="59"/>
    </row>
    <row r="334" spans="1:27" x14ac:dyDescent="0.25">
      <c r="A334" s="86">
        <v>827</v>
      </c>
      <c r="B334" s="87">
        <v>8027</v>
      </c>
      <c r="C334" s="87" t="s">
        <v>2</v>
      </c>
      <c r="D334" s="87"/>
      <c r="E334" s="87" t="str">
        <f t="shared" si="420"/>
        <v>X</v>
      </c>
      <c r="F334" s="87" t="s">
        <v>118</v>
      </c>
      <c r="G334" s="88">
        <v>5</v>
      </c>
      <c r="H334" s="87" t="str">
        <f t="shared" si="414"/>
        <v>XXX292/5</v>
      </c>
      <c r="I334" s="89" t="s">
        <v>3</v>
      </c>
      <c r="J334" s="89" t="s">
        <v>3</v>
      </c>
      <c r="K334" s="65">
        <v>0.27013888888888887</v>
      </c>
      <c r="L334" s="90">
        <v>0.27152777777777776</v>
      </c>
      <c r="M334" s="87" t="s">
        <v>20</v>
      </c>
      <c r="N334" s="91">
        <v>0.30555555555555552</v>
      </c>
      <c r="O334" s="87" t="s">
        <v>12</v>
      </c>
      <c r="P334" s="87" t="str">
        <f t="shared" si="415"/>
        <v>OK</v>
      </c>
      <c r="Q334" s="4">
        <f t="shared" si="416"/>
        <v>3.4027777777777768E-2</v>
      </c>
      <c r="R334" s="4">
        <f t="shared" si="417"/>
        <v>1.388888888888884E-3</v>
      </c>
      <c r="S334" s="4">
        <f t="shared" si="418"/>
        <v>3.5416666666666652E-2</v>
      </c>
      <c r="T334" s="4">
        <f t="shared" si="421"/>
        <v>1.5277777777777779E-2</v>
      </c>
      <c r="U334" s="1">
        <v>25.5</v>
      </c>
      <c r="V334" s="1">
        <f>INDEX('Počty dní'!A:E,MATCH(E334,'Počty dní'!C:C,0),4)</f>
        <v>195</v>
      </c>
      <c r="W334" s="17">
        <f t="shared" si="422"/>
        <v>4972.5</v>
      </c>
      <c r="Y334" s="59"/>
      <c r="Z334" s="59"/>
      <c r="AA334" s="59"/>
    </row>
    <row r="335" spans="1:27" x14ac:dyDescent="0.25">
      <c r="A335" s="86">
        <v>827</v>
      </c>
      <c r="B335" s="87">
        <v>8027</v>
      </c>
      <c r="C335" s="87" t="s">
        <v>2</v>
      </c>
      <c r="D335" s="87"/>
      <c r="E335" s="87" t="str">
        <f t="shared" si="420"/>
        <v>X</v>
      </c>
      <c r="F335" s="87" t="s">
        <v>109</v>
      </c>
      <c r="G335" s="88"/>
      <c r="H335" s="87" t="str">
        <f t="shared" ref="H335" si="423">CONCATENATE(F335,"/",G335)</f>
        <v>přejezd/</v>
      </c>
      <c r="I335" s="89"/>
      <c r="J335" s="89" t="s">
        <v>3</v>
      </c>
      <c r="K335" s="65">
        <v>0.30555555555555558</v>
      </c>
      <c r="L335" s="90">
        <v>0.30555555555555558</v>
      </c>
      <c r="M335" s="87" t="s">
        <v>12</v>
      </c>
      <c r="N335" s="91">
        <v>0.30694444444444446</v>
      </c>
      <c r="O335" s="87" t="s">
        <v>13</v>
      </c>
      <c r="P335" s="87" t="str">
        <f t="shared" si="415"/>
        <v>OK</v>
      </c>
      <c r="Q335" s="4">
        <f t="shared" si="416"/>
        <v>1.388888888888884E-3</v>
      </c>
      <c r="R335" s="4">
        <f t="shared" si="417"/>
        <v>0</v>
      </c>
      <c r="S335" s="4">
        <f t="shared" si="418"/>
        <v>1.388888888888884E-3</v>
      </c>
      <c r="T335" s="4">
        <f t="shared" si="421"/>
        <v>0</v>
      </c>
      <c r="U335" s="1">
        <v>0</v>
      </c>
      <c r="V335" s="1">
        <f>INDEX('Počty dní'!A:E,MATCH(E335,'Počty dní'!C:C,0),4)</f>
        <v>195</v>
      </c>
      <c r="W335" s="17">
        <f t="shared" si="422"/>
        <v>0</v>
      </c>
      <c r="Y335" s="59"/>
      <c r="Z335" s="59"/>
      <c r="AA335" s="59"/>
    </row>
    <row r="336" spans="1:27" x14ac:dyDescent="0.25">
      <c r="A336" s="86">
        <v>827</v>
      </c>
      <c r="B336" s="87">
        <v>8027</v>
      </c>
      <c r="C336" s="87" t="s">
        <v>2</v>
      </c>
      <c r="D336" s="87"/>
      <c r="E336" s="87" t="str">
        <f t="shared" si="420"/>
        <v>X</v>
      </c>
      <c r="F336" s="87" t="s">
        <v>17</v>
      </c>
      <c r="G336" s="88">
        <v>8</v>
      </c>
      <c r="H336" s="87" t="str">
        <f t="shared" si="414"/>
        <v>XXX325/8</v>
      </c>
      <c r="I336" s="89" t="s">
        <v>3</v>
      </c>
      <c r="J336" s="89" t="s">
        <v>3</v>
      </c>
      <c r="K336" s="65">
        <v>0.3263888888888889</v>
      </c>
      <c r="L336" s="90">
        <v>0.32777777777777778</v>
      </c>
      <c r="M336" s="87" t="s">
        <v>13</v>
      </c>
      <c r="N336" s="91">
        <v>0.34861111111111115</v>
      </c>
      <c r="O336" s="87" t="s">
        <v>9</v>
      </c>
      <c r="P336" s="87" t="str">
        <f t="shared" si="415"/>
        <v>OK</v>
      </c>
      <c r="Q336" s="4">
        <f t="shared" si="416"/>
        <v>2.083333333333337E-2</v>
      </c>
      <c r="R336" s="4">
        <f t="shared" si="417"/>
        <v>1.388888888888884E-3</v>
      </c>
      <c r="S336" s="4">
        <f t="shared" si="418"/>
        <v>2.2222222222222254E-2</v>
      </c>
      <c r="T336" s="4">
        <f t="shared" si="421"/>
        <v>1.9444444444444431E-2</v>
      </c>
      <c r="U336" s="1">
        <v>18</v>
      </c>
      <c r="V336" s="1">
        <f>INDEX('Počty dní'!A:E,MATCH(E336,'Počty dní'!C:C,0),4)</f>
        <v>195</v>
      </c>
      <c r="W336" s="17">
        <f t="shared" si="422"/>
        <v>3510</v>
      </c>
      <c r="Y336" s="59"/>
      <c r="Z336" s="59"/>
      <c r="AA336" s="59"/>
    </row>
    <row r="337" spans="1:27" x14ac:dyDescent="0.25">
      <c r="A337" s="86">
        <v>827</v>
      </c>
      <c r="B337" s="87">
        <v>8027</v>
      </c>
      <c r="C337" s="87" t="s">
        <v>2</v>
      </c>
      <c r="D337" s="87"/>
      <c r="E337" s="87" t="str">
        <f t="shared" si="420"/>
        <v>X</v>
      </c>
      <c r="F337" s="87" t="s">
        <v>17</v>
      </c>
      <c r="G337" s="88">
        <v>7</v>
      </c>
      <c r="H337" s="87" t="str">
        <f t="shared" si="414"/>
        <v>XXX325/7</v>
      </c>
      <c r="I337" s="89" t="s">
        <v>3</v>
      </c>
      <c r="J337" s="89" t="s">
        <v>3</v>
      </c>
      <c r="K337" s="65">
        <v>0.4826388888888889</v>
      </c>
      <c r="L337" s="90">
        <v>0.48472222222222222</v>
      </c>
      <c r="M337" s="87" t="s">
        <v>9</v>
      </c>
      <c r="N337" s="91">
        <v>0.50555555555555554</v>
      </c>
      <c r="O337" s="87" t="s">
        <v>13</v>
      </c>
      <c r="P337" s="87" t="str">
        <f t="shared" si="415"/>
        <v>OK</v>
      </c>
      <c r="Q337" s="4">
        <f t="shared" si="416"/>
        <v>2.0833333333333315E-2</v>
      </c>
      <c r="R337" s="4">
        <f t="shared" si="417"/>
        <v>2.0833333333333259E-3</v>
      </c>
      <c r="S337" s="4">
        <f t="shared" si="418"/>
        <v>2.2916666666666641E-2</v>
      </c>
      <c r="T337" s="4">
        <f t="shared" si="421"/>
        <v>0.13402777777777775</v>
      </c>
      <c r="U337" s="1">
        <v>18</v>
      </c>
      <c r="V337" s="1">
        <f>INDEX('Počty dní'!A:E,MATCH(E337,'Počty dní'!C:C,0),4)</f>
        <v>195</v>
      </c>
      <c r="W337" s="17">
        <f t="shared" si="422"/>
        <v>3510</v>
      </c>
      <c r="Y337" s="59"/>
      <c r="Z337" s="59"/>
      <c r="AA337" s="59"/>
    </row>
    <row r="338" spans="1:27" x14ac:dyDescent="0.25">
      <c r="A338" s="86">
        <v>827</v>
      </c>
      <c r="B338" s="87">
        <v>8027</v>
      </c>
      <c r="C338" s="87" t="s">
        <v>2</v>
      </c>
      <c r="D338" s="87">
        <v>10</v>
      </c>
      <c r="E338" s="87" t="str">
        <f t="shared" ref="E338:E339" si="424">CONCATENATE(C338,D338)</f>
        <v>X10</v>
      </c>
      <c r="F338" s="87" t="s">
        <v>15</v>
      </c>
      <c r="G338" s="88">
        <v>3</v>
      </c>
      <c r="H338" s="87" t="str">
        <f t="shared" si="414"/>
        <v>XXX323/3</v>
      </c>
      <c r="I338" s="89" t="s">
        <v>3</v>
      </c>
      <c r="J338" s="89" t="s">
        <v>3</v>
      </c>
      <c r="K338" s="65">
        <v>0.55000000000000004</v>
      </c>
      <c r="L338" s="90">
        <v>0.55208333333333337</v>
      </c>
      <c r="M338" s="87" t="s">
        <v>13</v>
      </c>
      <c r="N338" s="91">
        <v>0.56041666666666667</v>
      </c>
      <c r="O338" s="87" t="s">
        <v>16</v>
      </c>
      <c r="P338" s="87" t="str">
        <f t="shared" si="415"/>
        <v>OK</v>
      </c>
      <c r="Q338" s="4">
        <f t="shared" si="416"/>
        <v>8.3333333333333037E-3</v>
      </c>
      <c r="R338" s="4">
        <f t="shared" si="417"/>
        <v>2.0833333333333259E-3</v>
      </c>
      <c r="S338" s="4">
        <f t="shared" si="418"/>
        <v>1.041666666666663E-2</v>
      </c>
      <c r="T338" s="4">
        <f t="shared" si="421"/>
        <v>4.4444444444444509E-2</v>
      </c>
      <c r="U338" s="1">
        <v>8.5</v>
      </c>
      <c r="V338" s="1">
        <f>INDEX('Počty dní'!A:E,MATCH(E338,'Počty dní'!C:C,0),4)</f>
        <v>195</v>
      </c>
      <c r="W338" s="17">
        <f t="shared" ref="W338:W339" si="425">V338*U338</f>
        <v>1657.5</v>
      </c>
      <c r="Y338" s="59"/>
      <c r="Z338" s="59"/>
      <c r="AA338" s="59"/>
    </row>
    <row r="339" spans="1:27" x14ac:dyDescent="0.25">
      <c r="A339" s="86">
        <v>827</v>
      </c>
      <c r="B339" s="87">
        <v>8027</v>
      </c>
      <c r="C339" s="87" t="s">
        <v>2</v>
      </c>
      <c r="D339" s="87">
        <v>10</v>
      </c>
      <c r="E339" s="87" t="str">
        <f t="shared" si="424"/>
        <v>X10</v>
      </c>
      <c r="F339" s="87" t="s">
        <v>15</v>
      </c>
      <c r="G339" s="88">
        <v>4</v>
      </c>
      <c r="H339" s="87" t="str">
        <f t="shared" si="414"/>
        <v>XXX323/4</v>
      </c>
      <c r="I339" s="89" t="s">
        <v>3</v>
      </c>
      <c r="J339" s="89" t="s">
        <v>3</v>
      </c>
      <c r="K339" s="65">
        <v>0.56111111111111112</v>
      </c>
      <c r="L339" s="90">
        <v>0.5625</v>
      </c>
      <c r="M339" s="87" t="s">
        <v>16</v>
      </c>
      <c r="N339" s="91">
        <v>0.5708333333333333</v>
      </c>
      <c r="O339" s="87" t="s">
        <v>13</v>
      </c>
      <c r="P339" s="87" t="str">
        <f t="shared" si="415"/>
        <v>OK</v>
      </c>
      <c r="Q339" s="4">
        <f t="shared" si="416"/>
        <v>8.3333333333333037E-3</v>
      </c>
      <c r="R339" s="4">
        <f t="shared" si="417"/>
        <v>1.388888888888884E-3</v>
      </c>
      <c r="S339" s="4">
        <f t="shared" si="418"/>
        <v>9.7222222222221877E-3</v>
      </c>
      <c r="T339" s="4">
        <f t="shared" si="421"/>
        <v>6.9444444444444198E-4</v>
      </c>
      <c r="U339" s="1">
        <v>8.5</v>
      </c>
      <c r="V339" s="1">
        <f>INDEX('Počty dní'!A:E,MATCH(E339,'Počty dní'!C:C,0),4)</f>
        <v>195</v>
      </c>
      <c r="W339" s="17">
        <f t="shared" si="425"/>
        <v>1657.5</v>
      </c>
      <c r="Y339" s="59"/>
      <c r="Z339" s="59"/>
      <c r="AA339" s="59"/>
    </row>
    <row r="340" spans="1:27" x14ac:dyDescent="0.25">
      <c r="A340" s="86">
        <v>827</v>
      </c>
      <c r="B340" s="87">
        <v>8027</v>
      </c>
      <c r="C340" s="87" t="s">
        <v>2</v>
      </c>
      <c r="D340" s="87"/>
      <c r="E340" s="87" t="str">
        <f t="shared" ref="E340:E345" si="426">CONCATENATE(C340,D340)</f>
        <v>X</v>
      </c>
      <c r="F340" s="87" t="s">
        <v>109</v>
      </c>
      <c r="G340" s="88"/>
      <c r="H340" s="87" t="str">
        <f t="shared" si="414"/>
        <v>přejezd/</v>
      </c>
      <c r="I340" s="89"/>
      <c r="J340" s="89" t="s">
        <v>3</v>
      </c>
      <c r="K340" s="65">
        <v>0.60555555555555551</v>
      </c>
      <c r="L340" s="90">
        <v>0.60555555555555551</v>
      </c>
      <c r="M340" s="87" t="s">
        <v>13</v>
      </c>
      <c r="N340" s="91">
        <v>0.60763888888888884</v>
      </c>
      <c r="O340" s="87" t="s">
        <v>12</v>
      </c>
      <c r="P340" s="87" t="str">
        <f t="shared" si="415"/>
        <v>OK</v>
      </c>
      <c r="Q340" s="4">
        <f t="shared" si="416"/>
        <v>2.0833333333333259E-3</v>
      </c>
      <c r="R340" s="4">
        <f t="shared" si="417"/>
        <v>0</v>
      </c>
      <c r="S340" s="4">
        <f t="shared" si="418"/>
        <v>2.0833333333333259E-3</v>
      </c>
      <c r="T340" s="4">
        <f t="shared" si="421"/>
        <v>3.472222222222221E-2</v>
      </c>
      <c r="U340" s="1">
        <v>0</v>
      </c>
      <c r="V340" s="1">
        <f>INDEX('Počty dní'!A:E,MATCH(E340,'Počty dní'!C:C,0),4)</f>
        <v>195</v>
      </c>
      <c r="W340" s="17">
        <f t="shared" ref="W340:W345" si="427">V340*U340</f>
        <v>0</v>
      </c>
      <c r="Y340" s="59"/>
      <c r="Z340" s="59"/>
      <c r="AA340" s="59"/>
    </row>
    <row r="341" spans="1:27" x14ac:dyDescent="0.25">
      <c r="A341" s="86">
        <v>827</v>
      </c>
      <c r="B341" s="87">
        <v>8027</v>
      </c>
      <c r="C341" s="87" t="s">
        <v>2</v>
      </c>
      <c r="D341" s="87"/>
      <c r="E341" s="87" t="str">
        <f t="shared" si="426"/>
        <v>X</v>
      </c>
      <c r="F341" s="87" t="s">
        <v>118</v>
      </c>
      <c r="G341" s="88">
        <v>14</v>
      </c>
      <c r="H341" s="87" t="str">
        <f t="shared" si="414"/>
        <v>XXX292/14</v>
      </c>
      <c r="I341" s="89" t="s">
        <v>3</v>
      </c>
      <c r="J341" s="89" t="s">
        <v>3</v>
      </c>
      <c r="K341" s="65">
        <v>0.60763888888888884</v>
      </c>
      <c r="L341" s="90">
        <v>0.60972222222222217</v>
      </c>
      <c r="M341" s="87" t="s">
        <v>12</v>
      </c>
      <c r="N341" s="91">
        <v>0.64374999999999993</v>
      </c>
      <c r="O341" s="87" t="s">
        <v>20</v>
      </c>
      <c r="P341" s="87" t="str">
        <f t="shared" si="415"/>
        <v>OK</v>
      </c>
      <c r="Q341" s="4">
        <f t="shared" si="416"/>
        <v>3.4027777777777768E-2</v>
      </c>
      <c r="R341" s="4">
        <f t="shared" si="417"/>
        <v>2.0833333333333259E-3</v>
      </c>
      <c r="S341" s="4">
        <f t="shared" si="418"/>
        <v>3.6111111111111094E-2</v>
      </c>
      <c r="T341" s="4">
        <f t="shared" si="421"/>
        <v>0</v>
      </c>
      <c r="U341" s="1">
        <v>25.5</v>
      </c>
      <c r="V341" s="1">
        <f>INDEX('Počty dní'!A:E,MATCH(E341,'Počty dní'!C:C,0),4)</f>
        <v>195</v>
      </c>
      <c r="W341" s="17">
        <f t="shared" si="427"/>
        <v>4972.5</v>
      </c>
      <c r="Y341" s="59"/>
      <c r="Z341" s="59"/>
      <c r="AA341" s="59"/>
    </row>
    <row r="342" spans="1:27" x14ac:dyDescent="0.25">
      <c r="A342" s="86">
        <v>827</v>
      </c>
      <c r="B342" s="87">
        <v>8027</v>
      </c>
      <c r="C342" s="87" t="s">
        <v>2</v>
      </c>
      <c r="D342" s="87"/>
      <c r="E342" s="87" t="str">
        <f t="shared" si="426"/>
        <v>X</v>
      </c>
      <c r="F342" s="87" t="s">
        <v>39</v>
      </c>
      <c r="G342" s="88">
        <v>17</v>
      </c>
      <c r="H342" s="87" t="str">
        <f t="shared" si="414"/>
        <v>XXX285/17</v>
      </c>
      <c r="I342" s="89" t="s">
        <v>3</v>
      </c>
      <c r="J342" s="89" t="s">
        <v>3</v>
      </c>
      <c r="K342" s="65">
        <v>0.64930555555555558</v>
      </c>
      <c r="L342" s="90">
        <v>0.65069444444444446</v>
      </c>
      <c r="M342" s="87" t="s">
        <v>20</v>
      </c>
      <c r="N342" s="91">
        <v>0.66180555555555554</v>
      </c>
      <c r="O342" s="87" t="s">
        <v>42</v>
      </c>
      <c r="P342" s="87" t="str">
        <f t="shared" si="415"/>
        <v>OK</v>
      </c>
      <c r="Q342" s="4">
        <f t="shared" si="416"/>
        <v>1.1111111111111072E-2</v>
      </c>
      <c r="R342" s="4">
        <f t="shared" si="417"/>
        <v>1.388888888888884E-3</v>
      </c>
      <c r="S342" s="4">
        <f t="shared" si="418"/>
        <v>1.2499999999999956E-2</v>
      </c>
      <c r="T342" s="4">
        <f t="shared" si="421"/>
        <v>5.5555555555556468E-3</v>
      </c>
      <c r="U342" s="1">
        <v>10.4</v>
      </c>
      <c r="V342" s="1">
        <f>INDEX('Počty dní'!A:E,MATCH(E342,'Počty dní'!C:C,0),4)</f>
        <v>195</v>
      </c>
      <c r="W342" s="17">
        <f t="shared" si="427"/>
        <v>2028</v>
      </c>
      <c r="Y342" s="59"/>
      <c r="Z342" s="59"/>
      <c r="AA342" s="59"/>
    </row>
    <row r="343" spans="1:27" x14ac:dyDescent="0.25">
      <c r="A343" s="86">
        <v>827</v>
      </c>
      <c r="B343" s="87">
        <v>8027</v>
      </c>
      <c r="C343" s="87" t="s">
        <v>2</v>
      </c>
      <c r="D343" s="87"/>
      <c r="E343" s="87" t="str">
        <f t="shared" si="426"/>
        <v>X</v>
      </c>
      <c r="F343" s="87" t="s">
        <v>39</v>
      </c>
      <c r="G343" s="88">
        <v>18</v>
      </c>
      <c r="H343" s="87" t="str">
        <f t="shared" si="414"/>
        <v>XXX285/18</v>
      </c>
      <c r="I343" s="89" t="s">
        <v>3</v>
      </c>
      <c r="J343" s="89" t="s">
        <v>3</v>
      </c>
      <c r="K343" s="65">
        <v>0.66180555555555554</v>
      </c>
      <c r="L343" s="90">
        <v>0.66249999999999998</v>
      </c>
      <c r="M343" s="87" t="s">
        <v>42</v>
      </c>
      <c r="N343" s="91">
        <v>0.67361111111111116</v>
      </c>
      <c r="O343" s="87" t="s">
        <v>20</v>
      </c>
      <c r="P343" s="87" t="str">
        <f t="shared" si="415"/>
        <v>OK</v>
      </c>
      <c r="Q343" s="4">
        <f t="shared" si="416"/>
        <v>1.1111111111111183E-2</v>
      </c>
      <c r="R343" s="4">
        <f t="shared" si="417"/>
        <v>6.9444444444444198E-4</v>
      </c>
      <c r="S343" s="4">
        <f t="shared" si="418"/>
        <v>1.1805555555555625E-2</v>
      </c>
      <c r="T343" s="4">
        <f t="shared" si="421"/>
        <v>0</v>
      </c>
      <c r="U343" s="1">
        <v>10.4</v>
      </c>
      <c r="V343" s="1">
        <f>INDEX('Počty dní'!A:E,MATCH(E343,'Počty dní'!C:C,0),4)</f>
        <v>195</v>
      </c>
      <c r="W343" s="17">
        <f t="shared" si="427"/>
        <v>2028</v>
      </c>
      <c r="Y343" s="59"/>
      <c r="Z343" s="59"/>
      <c r="AA343" s="59"/>
    </row>
    <row r="344" spans="1:27" x14ac:dyDescent="0.25">
      <c r="A344" s="86">
        <v>827</v>
      </c>
      <c r="B344" s="87">
        <v>8027</v>
      </c>
      <c r="C344" s="87" t="s">
        <v>2</v>
      </c>
      <c r="D344" s="87"/>
      <c r="E344" s="87" t="str">
        <f t="shared" si="426"/>
        <v>X</v>
      </c>
      <c r="F344" s="87" t="s">
        <v>118</v>
      </c>
      <c r="G344" s="88">
        <v>13</v>
      </c>
      <c r="H344" s="87" t="str">
        <f t="shared" si="414"/>
        <v>XXX292/13</v>
      </c>
      <c r="I344" s="89" t="s">
        <v>3</v>
      </c>
      <c r="J344" s="89" t="s">
        <v>3</v>
      </c>
      <c r="K344" s="65">
        <v>0.68680555555555556</v>
      </c>
      <c r="L344" s="90">
        <v>0.68819444444444444</v>
      </c>
      <c r="M344" s="87" t="s">
        <v>20</v>
      </c>
      <c r="N344" s="91">
        <v>0.72222222222222221</v>
      </c>
      <c r="O344" s="87" t="s">
        <v>12</v>
      </c>
      <c r="P344" s="87" t="str">
        <f t="shared" si="415"/>
        <v>OK</v>
      </c>
      <c r="Q344" s="4">
        <f t="shared" si="416"/>
        <v>3.4027777777777768E-2</v>
      </c>
      <c r="R344" s="4">
        <f t="shared" si="417"/>
        <v>1.388888888888884E-3</v>
      </c>
      <c r="S344" s="4">
        <f t="shared" si="418"/>
        <v>3.5416666666666652E-2</v>
      </c>
      <c r="T344" s="4">
        <f t="shared" si="421"/>
        <v>1.3194444444444398E-2</v>
      </c>
      <c r="U344" s="1">
        <v>25.5</v>
      </c>
      <c r="V344" s="1">
        <f>INDEX('Počty dní'!A:E,MATCH(E344,'Počty dní'!C:C,0),4)</f>
        <v>195</v>
      </c>
      <c r="W344" s="17">
        <f t="shared" si="427"/>
        <v>4972.5</v>
      </c>
      <c r="Y344" s="59"/>
      <c r="Z344" s="59"/>
      <c r="AA344" s="59"/>
    </row>
    <row r="345" spans="1:27" ht="15.75" thickBot="1" x14ac:dyDescent="0.3">
      <c r="A345" s="86">
        <v>827</v>
      </c>
      <c r="B345" s="87">
        <v>8027</v>
      </c>
      <c r="C345" s="87" t="s">
        <v>2</v>
      </c>
      <c r="D345" s="87"/>
      <c r="E345" s="87" t="str">
        <f t="shared" si="426"/>
        <v>X</v>
      </c>
      <c r="F345" s="87" t="s">
        <v>118</v>
      </c>
      <c r="G345" s="88">
        <v>18</v>
      </c>
      <c r="H345" s="87" t="str">
        <f t="shared" si="414"/>
        <v>XXX292/18</v>
      </c>
      <c r="I345" s="89" t="s">
        <v>3</v>
      </c>
      <c r="J345" s="89" t="s">
        <v>3</v>
      </c>
      <c r="K345" s="65">
        <v>0.77500000000000002</v>
      </c>
      <c r="L345" s="90">
        <v>0.77638888888888891</v>
      </c>
      <c r="M345" s="87" t="s">
        <v>12</v>
      </c>
      <c r="N345" s="91">
        <v>0.79583333333333339</v>
      </c>
      <c r="O345" s="87" t="s">
        <v>26</v>
      </c>
      <c r="P345" s="87"/>
      <c r="Q345" s="4">
        <f t="shared" si="416"/>
        <v>1.9444444444444486E-2</v>
      </c>
      <c r="R345" s="4">
        <f t="shared" si="417"/>
        <v>1.388888888888884E-3</v>
      </c>
      <c r="S345" s="4">
        <f t="shared" si="418"/>
        <v>2.083333333333337E-2</v>
      </c>
      <c r="T345" s="4">
        <f t="shared" si="421"/>
        <v>5.2777777777777812E-2</v>
      </c>
      <c r="U345" s="1">
        <v>13.9</v>
      </c>
      <c r="V345" s="1">
        <f>INDEX('Počty dní'!A:E,MATCH(E345,'Počty dní'!C:C,0),4)</f>
        <v>195</v>
      </c>
      <c r="W345" s="17">
        <f t="shared" si="427"/>
        <v>2710.5</v>
      </c>
      <c r="Y345" s="59"/>
      <c r="Z345" s="59"/>
      <c r="AA345" s="59"/>
    </row>
    <row r="346" spans="1:27" ht="15.75" thickBot="1" x14ac:dyDescent="0.3">
      <c r="A346" s="106" t="str">
        <f ca="1">CONCATENATE(INDIRECT("R[-3]C[0]",FALSE),"celkem")</f>
        <v>827celkem</v>
      </c>
      <c r="B346" s="107"/>
      <c r="C346" s="107" t="str">
        <f ca="1">INDIRECT("R[-1]C[12]",FALSE)</f>
        <v>Častrov</v>
      </c>
      <c r="D346" s="108"/>
      <c r="E346" s="107"/>
      <c r="F346" s="108"/>
      <c r="G346" s="109"/>
      <c r="H346" s="110"/>
      <c r="I346" s="111"/>
      <c r="J346" s="112" t="str">
        <f ca="1">INDIRECT("R[-3]C[0]",FALSE)</f>
        <v>S</v>
      </c>
      <c r="K346" s="113"/>
      <c r="L346" s="114"/>
      <c r="M346" s="115"/>
      <c r="N346" s="114"/>
      <c r="O346" s="116"/>
      <c r="P346" s="107"/>
      <c r="Q346" s="8">
        <f>SUM(Q331:Q345)</f>
        <v>0.25624999999999998</v>
      </c>
      <c r="R346" s="8">
        <f t="shared" ref="R346:T346" si="428">SUM(R331:R345)</f>
        <v>1.7361111111111049E-2</v>
      </c>
      <c r="S346" s="8">
        <f t="shared" si="428"/>
        <v>0.27361111111111103</v>
      </c>
      <c r="T346" s="8">
        <f t="shared" si="428"/>
        <v>0.32013888888888897</v>
      </c>
      <c r="U346" s="9">
        <f>SUM(U331:U345)</f>
        <v>204.20000000000002</v>
      </c>
      <c r="V346" s="10"/>
      <c r="W346" s="11">
        <f>SUM(W331:W345)</f>
        <v>39819</v>
      </c>
      <c r="Y346" s="59"/>
      <c r="Z346" s="59"/>
      <c r="AA346" s="59"/>
    </row>
    <row r="347" spans="1:27" x14ac:dyDescent="0.25">
      <c r="L347" s="78"/>
      <c r="N347" s="79"/>
      <c r="Q347" s="2"/>
      <c r="R347" s="2"/>
      <c r="S347" s="2"/>
      <c r="T347" s="2"/>
      <c r="Y347" s="59"/>
      <c r="Z347" s="59"/>
      <c r="AA347" s="59"/>
    </row>
    <row r="348" spans="1:27" ht="15.75" thickBot="1" x14ac:dyDescent="0.3">
      <c r="L348" s="78"/>
      <c r="N348" s="79"/>
      <c r="Q348" s="2"/>
      <c r="R348" s="2"/>
      <c r="S348" s="2"/>
      <c r="T348" s="2"/>
      <c r="V348" s="2"/>
      <c r="W348" s="2"/>
      <c r="Y348" s="59"/>
      <c r="Z348" s="59"/>
      <c r="AA348" s="59"/>
    </row>
    <row r="349" spans="1:27" x14ac:dyDescent="0.25">
      <c r="A349" s="80">
        <v>828</v>
      </c>
      <c r="B349" s="81">
        <v>8028</v>
      </c>
      <c r="C349" s="81" t="s">
        <v>2</v>
      </c>
      <c r="D349" s="81"/>
      <c r="E349" s="81" t="str">
        <f>CONCATENATE(C349,D349)</f>
        <v>X</v>
      </c>
      <c r="F349" s="81" t="s">
        <v>14</v>
      </c>
      <c r="G349" s="82">
        <v>2</v>
      </c>
      <c r="H349" s="81" t="str">
        <f t="shared" ref="H349:H358" si="429">CONCATENATE(F349,"/",G349)</f>
        <v>XXX324/2</v>
      </c>
      <c r="I349" s="83" t="s">
        <v>3</v>
      </c>
      <c r="J349" s="83" t="s">
        <v>3</v>
      </c>
      <c r="K349" s="67">
        <v>0.19236111111111112</v>
      </c>
      <c r="L349" s="84">
        <v>0.19375000000000001</v>
      </c>
      <c r="M349" s="81" t="s">
        <v>13</v>
      </c>
      <c r="N349" s="85">
        <v>0.22083333333333333</v>
      </c>
      <c r="O349" s="81" t="s">
        <v>9</v>
      </c>
      <c r="P349" s="81" t="str">
        <f t="shared" ref="P349:P354" si="430">IF(M350=O349,"OK","POZOR")</f>
        <v>OK</v>
      </c>
      <c r="Q349" s="14">
        <f t="shared" ref="Q349:Q354" si="431">IF(ISNUMBER(G349),N349-L349,IF(F349="přejezd",N349-L349,0))</f>
        <v>2.708333333333332E-2</v>
      </c>
      <c r="R349" s="14">
        <f t="shared" ref="R349:R354" si="432">IF(ISNUMBER(G349),L349-K349,0)</f>
        <v>1.388888888888884E-3</v>
      </c>
      <c r="S349" s="14">
        <f t="shared" ref="S349:S354" si="433">Q349+R349</f>
        <v>2.8472222222222204E-2</v>
      </c>
      <c r="T349" s="14"/>
      <c r="U349" s="13">
        <v>20.2</v>
      </c>
      <c r="V349" s="13">
        <f>INDEX('Počty dní'!A:E,MATCH(E349,'Počty dní'!C:C,0),4)</f>
        <v>195</v>
      </c>
      <c r="W349" s="16">
        <f>V349*U349</f>
        <v>3939</v>
      </c>
      <c r="Y349" s="59"/>
      <c r="Z349" s="59"/>
      <c r="AA349" s="59"/>
    </row>
    <row r="350" spans="1:27" x14ac:dyDescent="0.25">
      <c r="A350" s="86">
        <v>828</v>
      </c>
      <c r="B350" s="87">
        <v>8028</v>
      </c>
      <c r="C350" s="87" t="s">
        <v>2</v>
      </c>
      <c r="D350" s="87"/>
      <c r="E350" s="87" t="str">
        <f t="shared" ref="E350:E352" si="434">CONCATENATE(C350,D350)</f>
        <v>X</v>
      </c>
      <c r="F350" s="87" t="s">
        <v>14</v>
      </c>
      <c r="G350" s="88">
        <v>1</v>
      </c>
      <c r="H350" s="87" t="str">
        <f t="shared" si="429"/>
        <v>XXX324/1</v>
      </c>
      <c r="I350" s="89" t="s">
        <v>3</v>
      </c>
      <c r="J350" s="89" t="s">
        <v>3</v>
      </c>
      <c r="K350" s="65">
        <v>0.23819444444444443</v>
      </c>
      <c r="L350" s="90">
        <v>0.23958333333333334</v>
      </c>
      <c r="M350" s="87" t="s">
        <v>9</v>
      </c>
      <c r="N350" s="91">
        <v>0.26944444444444443</v>
      </c>
      <c r="O350" s="87" t="s">
        <v>12</v>
      </c>
      <c r="P350" s="87" t="str">
        <f t="shared" si="430"/>
        <v>OK</v>
      </c>
      <c r="Q350" s="4">
        <f t="shared" si="431"/>
        <v>2.9861111111111088E-2</v>
      </c>
      <c r="R350" s="4">
        <f t="shared" si="432"/>
        <v>1.3888888888889117E-3</v>
      </c>
      <c r="S350" s="4">
        <f t="shared" si="433"/>
        <v>3.125E-2</v>
      </c>
      <c r="T350" s="4">
        <f t="shared" ref="T350:T354" si="435">K350-N349</f>
        <v>1.7361111111111105E-2</v>
      </c>
      <c r="U350" s="1">
        <v>21.3</v>
      </c>
      <c r="V350" s="1">
        <f>INDEX('Počty dní'!A:E,MATCH(E350,'Počty dní'!C:C,0),4)</f>
        <v>195</v>
      </c>
      <c r="W350" s="17">
        <f t="shared" ref="W350:W352" si="436">V350*U350</f>
        <v>4153.5</v>
      </c>
      <c r="Y350" s="59"/>
      <c r="Z350" s="59"/>
      <c r="AA350" s="59"/>
    </row>
    <row r="351" spans="1:27" x14ac:dyDescent="0.25">
      <c r="A351" s="86">
        <v>828</v>
      </c>
      <c r="B351" s="87">
        <v>8028</v>
      </c>
      <c r="C351" s="87" t="s">
        <v>2</v>
      </c>
      <c r="D351" s="87"/>
      <c r="E351" s="87" t="str">
        <f>CONCATENATE(C351,D351)</f>
        <v>X</v>
      </c>
      <c r="F351" s="87" t="s">
        <v>14</v>
      </c>
      <c r="G351" s="88">
        <v>4</v>
      </c>
      <c r="H351" s="87" t="str">
        <f t="shared" si="429"/>
        <v>XXX324/4</v>
      </c>
      <c r="I351" s="89" t="s">
        <v>3</v>
      </c>
      <c r="J351" s="89" t="s">
        <v>3</v>
      </c>
      <c r="K351" s="65">
        <v>0.2722222222222222</v>
      </c>
      <c r="L351" s="90">
        <v>0.27291666666666664</v>
      </c>
      <c r="M351" s="87" t="s">
        <v>12</v>
      </c>
      <c r="N351" s="91">
        <v>0.30416666666666664</v>
      </c>
      <c r="O351" s="87" t="s">
        <v>9</v>
      </c>
      <c r="P351" s="87" t="str">
        <f t="shared" si="430"/>
        <v>OK</v>
      </c>
      <c r="Q351" s="4">
        <f t="shared" si="431"/>
        <v>3.125E-2</v>
      </c>
      <c r="R351" s="4">
        <f t="shared" si="432"/>
        <v>6.9444444444444198E-4</v>
      </c>
      <c r="S351" s="4">
        <f t="shared" si="433"/>
        <v>3.1944444444444442E-2</v>
      </c>
      <c r="T351" s="4">
        <f t="shared" si="435"/>
        <v>2.7777777777777679E-3</v>
      </c>
      <c r="U351" s="1">
        <v>23.3</v>
      </c>
      <c r="V351" s="1">
        <f>INDEX('Počty dní'!A:E,MATCH(E351,'Počty dní'!C:C,0),4)</f>
        <v>195</v>
      </c>
      <c r="W351" s="17">
        <f>V351*U351</f>
        <v>4543.5</v>
      </c>
      <c r="Y351" s="59"/>
      <c r="Z351" s="59"/>
      <c r="AA351" s="59"/>
    </row>
    <row r="352" spans="1:27" x14ac:dyDescent="0.25">
      <c r="A352" s="86">
        <v>828</v>
      </c>
      <c r="B352" s="87">
        <v>8028</v>
      </c>
      <c r="C352" s="87" t="s">
        <v>2</v>
      </c>
      <c r="D352" s="87"/>
      <c r="E352" s="87" t="str">
        <f t="shared" si="434"/>
        <v>X</v>
      </c>
      <c r="F352" s="87" t="s">
        <v>14</v>
      </c>
      <c r="G352" s="88">
        <v>3</v>
      </c>
      <c r="H352" s="87" t="str">
        <f t="shared" si="429"/>
        <v>XXX324/3</v>
      </c>
      <c r="I352" s="89" t="s">
        <v>3</v>
      </c>
      <c r="J352" s="89" t="s">
        <v>3</v>
      </c>
      <c r="K352" s="65">
        <v>0.40486111111111112</v>
      </c>
      <c r="L352" s="90">
        <v>0.40625</v>
      </c>
      <c r="M352" s="87" t="s">
        <v>9</v>
      </c>
      <c r="N352" s="91">
        <v>0.43611111111111112</v>
      </c>
      <c r="O352" s="87" t="s">
        <v>12</v>
      </c>
      <c r="P352" s="87" t="str">
        <f t="shared" si="430"/>
        <v>OK</v>
      </c>
      <c r="Q352" s="4">
        <f t="shared" si="431"/>
        <v>2.9861111111111116E-2</v>
      </c>
      <c r="R352" s="4">
        <f t="shared" si="432"/>
        <v>1.388888888888884E-3</v>
      </c>
      <c r="S352" s="4">
        <f t="shared" si="433"/>
        <v>3.125E-2</v>
      </c>
      <c r="T352" s="4">
        <f t="shared" si="435"/>
        <v>0.10069444444444448</v>
      </c>
      <c r="U352" s="1">
        <v>21.3</v>
      </c>
      <c r="V352" s="1">
        <f>INDEX('Počty dní'!A:E,MATCH(E352,'Počty dní'!C:C,0),4)</f>
        <v>195</v>
      </c>
      <c r="W352" s="17">
        <f t="shared" si="436"/>
        <v>4153.5</v>
      </c>
      <c r="Y352" s="59"/>
      <c r="Z352" s="59"/>
      <c r="AA352" s="59"/>
    </row>
    <row r="353" spans="1:27" x14ac:dyDescent="0.25">
      <c r="A353" s="86">
        <v>828</v>
      </c>
      <c r="B353" s="87">
        <v>8028</v>
      </c>
      <c r="C353" s="87" t="s">
        <v>2</v>
      </c>
      <c r="D353" s="87"/>
      <c r="E353" s="87" t="str">
        <f t="shared" ref="E353:E358" si="437">CONCATENATE(C353,D353)</f>
        <v>X</v>
      </c>
      <c r="F353" s="87" t="s">
        <v>109</v>
      </c>
      <c r="G353" s="88"/>
      <c r="H353" s="87" t="str">
        <f t="shared" ref="H353" si="438">CONCATENATE(F353,"/",G353)</f>
        <v>přejezd/</v>
      </c>
      <c r="I353" s="89"/>
      <c r="J353" s="89" t="s">
        <v>3</v>
      </c>
      <c r="K353" s="65">
        <v>0.43611111111111112</v>
      </c>
      <c r="L353" s="90">
        <v>0.43611111111111112</v>
      </c>
      <c r="M353" s="87" t="s">
        <v>12</v>
      </c>
      <c r="N353" s="91">
        <v>0.4375</v>
      </c>
      <c r="O353" s="87" t="s">
        <v>13</v>
      </c>
      <c r="P353" s="87" t="str">
        <f t="shared" si="430"/>
        <v>OK</v>
      </c>
      <c r="Q353" s="4">
        <f t="shared" si="431"/>
        <v>1.388888888888884E-3</v>
      </c>
      <c r="R353" s="4">
        <f t="shared" si="432"/>
        <v>0</v>
      </c>
      <c r="S353" s="4">
        <f t="shared" si="433"/>
        <v>1.388888888888884E-3</v>
      </c>
      <c r="T353" s="4">
        <f t="shared" si="435"/>
        <v>0</v>
      </c>
      <c r="U353" s="1">
        <v>0</v>
      </c>
      <c r="V353" s="1">
        <f>INDEX('Počty dní'!A:E,MATCH(E353,'Počty dní'!C:C,0),4)</f>
        <v>195</v>
      </c>
      <c r="W353" s="17">
        <f t="shared" ref="W353:W358" si="439">V353*U353</f>
        <v>0</v>
      </c>
      <c r="Y353" s="59"/>
      <c r="Z353" s="59"/>
      <c r="AA353" s="59"/>
    </row>
    <row r="354" spans="1:27" x14ac:dyDescent="0.25">
      <c r="A354" s="86">
        <v>828</v>
      </c>
      <c r="B354" s="87">
        <v>8028</v>
      </c>
      <c r="C354" s="87" t="s">
        <v>2</v>
      </c>
      <c r="D354" s="87">
        <v>10</v>
      </c>
      <c r="E354" s="87" t="str">
        <f t="shared" si="437"/>
        <v>X10</v>
      </c>
      <c r="F354" s="87" t="s">
        <v>17</v>
      </c>
      <c r="G354" s="88">
        <v>9</v>
      </c>
      <c r="H354" s="87" t="str">
        <f t="shared" si="429"/>
        <v>XXX325/9</v>
      </c>
      <c r="I354" s="89" t="s">
        <v>3</v>
      </c>
      <c r="J354" s="89" t="s">
        <v>3</v>
      </c>
      <c r="K354" s="65">
        <v>0.52638888888888891</v>
      </c>
      <c r="L354" s="90">
        <v>0.52777777777777779</v>
      </c>
      <c r="M354" s="87" t="s">
        <v>13</v>
      </c>
      <c r="N354" s="91">
        <v>0.53263888888888888</v>
      </c>
      <c r="O354" s="87" t="s">
        <v>1</v>
      </c>
      <c r="P354" s="87" t="str">
        <f t="shared" si="430"/>
        <v>OK</v>
      </c>
      <c r="Q354" s="4">
        <f t="shared" si="431"/>
        <v>4.8611111111110938E-3</v>
      </c>
      <c r="R354" s="4">
        <f t="shared" si="432"/>
        <v>1.388888888888884E-3</v>
      </c>
      <c r="S354" s="4">
        <f t="shared" si="433"/>
        <v>6.2499999999999778E-3</v>
      </c>
      <c r="T354" s="4">
        <f t="shared" si="435"/>
        <v>8.8888888888888906E-2</v>
      </c>
      <c r="U354" s="1">
        <v>3.6</v>
      </c>
      <c r="V354" s="1">
        <f>INDEX('Počty dní'!A:E,MATCH(E354,'Počty dní'!C:C,0),4)</f>
        <v>195</v>
      </c>
      <c r="W354" s="17">
        <f t="shared" si="439"/>
        <v>702</v>
      </c>
      <c r="Y354" s="59"/>
      <c r="Z354" s="59"/>
      <c r="AA354" s="59"/>
    </row>
    <row r="355" spans="1:27" x14ac:dyDescent="0.25">
      <c r="A355" s="86">
        <v>828</v>
      </c>
      <c r="B355" s="87">
        <v>8028</v>
      </c>
      <c r="C355" s="87" t="s">
        <v>2</v>
      </c>
      <c r="D355" s="87">
        <v>10</v>
      </c>
      <c r="E355" s="87" t="str">
        <f t="shared" si="437"/>
        <v>X10</v>
      </c>
      <c r="F355" s="87" t="s">
        <v>17</v>
      </c>
      <c r="G355" s="88">
        <v>10</v>
      </c>
      <c r="H355" s="87" t="str">
        <f t="shared" si="429"/>
        <v>XXX325/10</v>
      </c>
      <c r="I355" s="89" t="s">
        <v>3</v>
      </c>
      <c r="J355" s="89" t="s">
        <v>3</v>
      </c>
      <c r="K355" s="65">
        <v>0.53263888888888888</v>
      </c>
      <c r="L355" s="90">
        <v>0.53402777777777777</v>
      </c>
      <c r="M355" s="87" t="s">
        <v>1</v>
      </c>
      <c r="N355" s="91">
        <v>0.55694444444444446</v>
      </c>
      <c r="O355" s="87" t="s">
        <v>9</v>
      </c>
      <c r="P355" s="87" t="str">
        <f t="shared" ref="P355" si="440">IF(M356=O355,"OK","POZOR")</f>
        <v>OK</v>
      </c>
      <c r="Q355" s="4">
        <f t="shared" ref="Q355" si="441">IF(ISNUMBER(G355),N355-L355,IF(F355="přejezd",N355-L355,0))</f>
        <v>2.2916666666666696E-2</v>
      </c>
      <c r="R355" s="4">
        <f t="shared" ref="R355" si="442">IF(ISNUMBER(G355),L355-K355,0)</f>
        <v>1.388888888888884E-3</v>
      </c>
      <c r="S355" s="4">
        <f t="shared" ref="S355" si="443">Q355+R355</f>
        <v>2.430555555555558E-2</v>
      </c>
      <c r="T355" s="4">
        <f t="shared" ref="T355" si="444">K355-N354</f>
        <v>0</v>
      </c>
      <c r="U355" s="1">
        <v>19.3</v>
      </c>
      <c r="V355" s="1">
        <f>INDEX('Počty dní'!A:E,MATCH(E355,'Počty dní'!C:C,0),4)</f>
        <v>195</v>
      </c>
      <c r="W355" s="17">
        <f t="shared" si="439"/>
        <v>3763.5</v>
      </c>
      <c r="Y355" s="59"/>
      <c r="Z355" s="59"/>
      <c r="AA355" s="59"/>
    </row>
    <row r="356" spans="1:27" x14ac:dyDescent="0.25">
      <c r="A356" s="86">
        <v>828</v>
      </c>
      <c r="B356" s="87">
        <v>8028</v>
      </c>
      <c r="C356" s="87" t="s">
        <v>2</v>
      </c>
      <c r="D356" s="87">
        <v>10</v>
      </c>
      <c r="E356" s="87" t="str">
        <f t="shared" si="437"/>
        <v>X10</v>
      </c>
      <c r="F356" s="87" t="s">
        <v>17</v>
      </c>
      <c r="G356" s="88">
        <v>11</v>
      </c>
      <c r="H356" s="87" t="str">
        <f t="shared" si="429"/>
        <v>XXX325/11</v>
      </c>
      <c r="I356" s="89" t="s">
        <v>3</v>
      </c>
      <c r="J356" s="89" t="s">
        <v>3</v>
      </c>
      <c r="K356" s="65">
        <v>0.56666666666666665</v>
      </c>
      <c r="L356" s="90">
        <v>0.56805555555555554</v>
      </c>
      <c r="M356" s="87" t="s">
        <v>9</v>
      </c>
      <c r="N356" s="91">
        <v>0.59027777777777779</v>
      </c>
      <c r="O356" s="87" t="s">
        <v>13</v>
      </c>
      <c r="P356" s="87" t="str">
        <f t="shared" ref="P356:P357" si="445">IF(M357=O356,"OK","POZOR")</f>
        <v>OK</v>
      </c>
      <c r="Q356" s="4">
        <f t="shared" ref="Q356:Q358" si="446">IF(ISNUMBER(G356),N356-L356,IF(F356="přejezd",N356-L356,0))</f>
        <v>2.2222222222222254E-2</v>
      </c>
      <c r="R356" s="4">
        <f t="shared" ref="R356:R358" si="447">IF(ISNUMBER(G356),L356-K356,0)</f>
        <v>1.388888888888884E-3</v>
      </c>
      <c r="S356" s="4">
        <f t="shared" ref="S356:S358" si="448">Q356+R356</f>
        <v>2.3611111111111138E-2</v>
      </c>
      <c r="T356" s="4">
        <f t="shared" ref="T356:T358" si="449">K356-N355</f>
        <v>9.7222222222221877E-3</v>
      </c>
      <c r="U356" s="1">
        <v>18.600000000000001</v>
      </c>
      <c r="V356" s="1">
        <f>INDEX('Počty dní'!A:E,MATCH(E356,'Počty dní'!C:C,0),4)</f>
        <v>195</v>
      </c>
      <c r="W356" s="17">
        <f t="shared" si="439"/>
        <v>3627.0000000000005</v>
      </c>
      <c r="Y356" s="59"/>
      <c r="Z356" s="59"/>
      <c r="AA356" s="59"/>
    </row>
    <row r="357" spans="1:27" x14ac:dyDescent="0.25">
      <c r="A357" s="86">
        <v>828</v>
      </c>
      <c r="B357" s="87">
        <v>8028</v>
      </c>
      <c r="C357" s="87" t="s">
        <v>2</v>
      </c>
      <c r="D357" s="87"/>
      <c r="E357" s="87" t="str">
        <f t="shared" si="437"/>
        <v>X</v>
      </c>
      <c r="F357" s="87" t="s">
        <v>117</v>
      </c>
      <c r="G357" s="88">
        <v>15</v>
      </c>
      <c r="H357" s="87" t="str">
        <f t="shared" si="429"/>
        <v>XXX310/15</v>
      </c>
      <c r="I357" s="89" t="s">
        <v>3</v>
      </c>
      <c r="J357" s="89" t="s">
        <v>3</v>
      </c>
      <c r="K357" s="65">
        <v>0.59861111111111109</v>
      </c>
      <c r="L357" s="90">
        <v>0.6</v>
      </c>
      <c r="M357" s="87" t="s">
        <v>13</v>
      </c>
      <c r="N357" s="91">
        <v>0.62986111111111109</v>
      </c>
      <c r="O357" s="87" t="s">
        <v>20</v>
      </c>
      <c r="P357" s="87" t="str">
        <f t="shared" si="445"/>
        <v>OK</v>
      </c>
      <c r="Q357" s="4">
        <f t="shared" si="446"/>
        <v>2.9861111111111116E-2</v>
      </c>
      <c r="R357" s="4">
        <f t="shared" si="447"/>
        <v>1.388888888888884E-3</v>
      </c>
      <c r="S357" s="4">
        <f t="shared" si="448"/>
        <v>3.125E-2</v>
      </c>
      <c r="T357" s="4">
        <f t="shared" si="449"/>
        <v>8.3333333333333037E-3</v>
      </c>
      <c r="U357" s="1">
        <v>26.1</v>
      </c>
      <c r="V357" s="1">
        <f>INDEX('Počty dní'!A:E,MATCH(E357,'Počty dní'!C:C,0),4)</f>
        <v>195</v>
      </c>
      <c r="W357" s="17">
        <f t="shared" si="439"/>
        <v>5089.5</v>
      </c>
      <c r="Y357" s="59"/>
      <c r="Z357" s="59"/>
      <c r="AA357" s="59"/>
    </row>
    <row r="358" spans="1:27" ht="15.75" thickBot="1" x14ac:dyDescent="0.3">
      <c r="A358" s="86">
        <v>828</v>
      </c>
      <c r="B358" s="87">
        <v>8028</v>
      </c>
      <c r="C358" s="87" t="s">
        <v>2</v>
      </c>
      <c r="D358" s="87"/>
      <c r="E358" s="87" t="str">
        <f t="shared" si="437"/>
        <v>X</v>
      </c>
      <c r="F358" s="87" t="s">
        <v>117</v>
      </c>
      <c r="G358" s="88">
        <v>24</v>
      </c>
      <c r="H358" s="87" t="str">
        <f t="shared" si="429"/>
        <v>XXX310/24</v>
      </c>
      <c r="I358" s="89" t="s">
        <v>3</v>
      </c>
      <c r="J358" s="89" t="s">
        <v>3</v>
      </c>
      <c r="K358" s="65">
        <v>0.65833333333333333</v>
      </c>
      <c r="L358" s="90">
        <v>0.65972222222222221</v>
      </c>
      <c r="M358" s="87" t="s">
        <v>20</v>
      </c>
      <c r="N358" s="91">
        <v>0.68958333333333333</v>
      </c>
      <c r="O358" s="87" t="s">
        <v>13</v>
      </c>
      <c r="P358" s="87"/>
      <c r="Q358" s="4">
        <f t="shared" si="446"/>
        <v>2.9861111111111116E-2</v>
      </c>
      <c r="R358" s="4">
        <f t="shared" si="447"/>
        <v>1.388888888888884E-3</v>
      </c>
      <c r="S358" s="4">
        <f t="shared" si="448"/>
        <v>3.125E-2</v>
      </c>
      <c r="T358" s="4">
        <f t="shared" si="449"/>
        <v>2.8472222222222232E-2</v>
      </c>
      <c r="U358" s="1">
        <v>26.1</v>
      </c>
      <c r="V358" s="1">
        <f>INDEX('Počty dní'!A:E,MATCH(E358,'Počty dní'!C:C,0),4)</f>
        <v>195</v>
      </c>
      <c r="W358" s="17">
        <f t="shared" si="439"/>
        <v>5089.5</v>
      </c>
      <c r="Y358" s="59"/>
      <c r="Z358" s="59"/>
      <c r="AA358" s="59"/>
    </row>
    <row r="359" spans="1:27" ht="15.75" thickBot="1" x14ac:dyDescent="0.3">
      <c r="A359" s="106" t="str">
        <f ca="1">CONCATENATE(INDIRECT("R[-3]C[0]",FALSE),"celkem")</f>
        <v>828celkem</v>
      </c>
      <c r="B359" s="107"/>
      <c r="C359" s="107" t="str">
        <f ca="1">INDIRECT("R[-1]C[12]",FALSE)</f>
        <v>Horní Cerekev,,nám.</v>
      </c>
      <c r="D359" s="108"/>
      <c r="E359" s="107"/>
      <c r="F359" s="108"/>
      <c r="G359" s="109"/>
      <c r="H359" s="110"/>
      <c r="I359" s="111"/>
      <c r="J359" s="112" t="str">
        <f ca="1">INDIRECT("R[-3]C[0]",FALSE)</f>
        <v>S</v>
      </c>
      <c r="K359" s="113"/>
      <c r="L359" s="114"/>
      <c r="M359" s="115"/>
      <c r="N359" s="114"/>
      <c r="O359" s="116"/>
      <c r="P359" s="107"/>
      <c r="Q359" s="8">
        <f>SUM(Q349:Q358)</f>
        <v>0.22916666666666669</v>
      </c>
      <c r="R359" s="8">
        <f>SUM(R349:R358)</f>
        <v>1.1805555555555541E-2</v>
      </c>
      <c r="S359" s="8">
        <f>SUM(S349:S358)</f>
        <v>0.24097222222222223</v>
      </c>
      <c r="T359" s="8">
        <f>SUM(T349:T358)</f>
        <v>0.25624999999999998</v>
      </c>
      <c r="U359" s="9">
        <f>SUM(U349:U358)</f>
        <v>179.79999999999998</v>
      </c>
      <c r="V359" s="10"/>
      <c r="W359" s="11">
        <f>SUM(W349:W358)</f>
        <v>35061</v>
      </c>
      <c r="Y359" s="59"/>
      <c r="Z359" s="59"/>
      <c r="AA359" s="59"/>
    </row>
    <row r="360" spans="1:27" x14ac:dyDescent="0.25">
      <c r="Y360" s="59"/>
      <c r="Z360" s="59"/>
      <c r="AA360" s="59"/>
    </row>
    <row r="361" spans="1:27" ht="15.75" thickBot="1" x14ac:dyDescent="0.3">
      <c r="Y361" s="59"/>
      <c r="Z361" s="59"/>
      <c r="AA361" s="59"/>
    </row>
    <row r="362" spans="1:27" x14ac:dyDescent="0.25">
      <c r="A362" s="80">
        <v>829</v>
      </c>
      <c r="B362" s="81">
        <v>8029</v>
      </c>
      <c r="C362" s="81" t="s">
        <v>2</v>
      </c>
      <c r="D362" s="81">
        <v>10</v>
      </c>
      <c r="E362" s="81" t="str">
        <f t="shared" ref="E362:E375" si="450">CONCATENATE(C362,D362)</f>
        <v>X10</v>
      </c>
      <c r="F362" s="81" t="s">
        <v>17</v>
      </c>
      <c r="G362" s="82">
        <v>4</v>
      </c>
      <c r="H362" s="81" t="str">
        <f t="shared" ref="H362:H375" si="451">CONCATENATE(F362,"/",G362)</f>
        <v>XXX325/4</v>
      </c>
      <c r="I362" s="83" t="s">
        <v>3</v>
      </c>
      <c r="J362" s="83" t="s">
        <v>3</v>
      </c>
      <c r="K362" s="67">
        <v>0.24305555555555555</v>
      </c>
      <c r="L362" s="84">
        <v>0.24444444444444446</v>
      </c>
      <c r="M362" s="81" t="s">
        <v>13</v>
      </c>
      <c r="N362" s="85">
        <v>0.26527777777777778</v>
      </c>
      <c r="O362" s="81" t="s">
        <v>9</v>
      </c>
      <c r="P362" s="81" t="str">
        <f t="shared" ref="P362:P374" si="452">IF(M363=O362,"OK","POZOR")</f>
        <v>OK</v>
      </c>
      <c r="Q362" s="14">
        <f t="shared" ref="Q362:Q375" si="453">IF(ISNUMBER(G362),N362-L362,IF(F362="přejezd",N362-L362,0))</f>
        <v>2.0833333333333315E-2</v>
      </c>
      <c r="R362" s="14">
        <f t="shared" ref="R362:R375" si="454">IF(ISNUMBER(G362),L362-K362,0)</f>
        <v>1.3888888888889117E-3</v>
      </c>
      <c r="S362" s="14">
        <f t="shared" ref="S362:S375" si="455">Q362+R362</f>
        <v>2.2222222222222227E-2</v>
      </c>
      <c r="T362" s="14"/>
      <c r="U362" s="13">
        <v>18</v>
      </c>
      <c r="V362" s="13">
        <f>INDEX('Počty dní'!A:E,MATCH(E362,'Počty dní'!C:C,0),4)</f>
        <v>195</v>
      </c>
      <c r="W362" s="16">
        <f t="shared" ref="W362:W375" si="456">V362*U362</f>
        <v>3510</v>
      </c>
      <c r="Y362" s="59"/>
      <c r="Z362" s="59"/>
      <c r="AA362" s="59"/>
    </row>
    <row r="363" spans="1:27" x14ac:dyDescent="0.25">
      <c r="A363" s="86">
        <v>829</v>
      </c>
      <c r="B363" s="87">
        <v>8029</v>
      </c>
      <c r="C363" s="87" t="s">
        <v>2</v>
      </c>
      <c r="D363" s="87">
        <v>10</v>
      </c>
      <c r="E363" s="87" t="str">
        <f t="shared" si="450"/>
        <v>X10</v>
      </c>
      <c r="F363" s="87" t="s">
        <v>17</v>
      </c>
      <c r="G363" s="88">
        <v>5</v>
      </c>
      <c r="H363" s="87" t="str">
        <f t="shared" si="451"/>
        <v>XXX325/5</v>
      </c>
      <c r="I363" s="89" t="s">
        <v>3</v>
      </c>
      <c r="J363" s="89" t="s">
        <v>3</v>
      </c>
      <c r="K363" s="65">
        <v>0.27500000000000002</v>
      </c>
      <c r="L363" s="90">
        <v>0.27638888888888885</v>
      </c>
      <c r="M363" s="87" t="s">
        <v>9</v>
      </c>
      <c r="N363" s="91">
        <v>0.29583333333333334</v>
      </c>
      <c r="O363" s="87" t="s">
        <v>13</v>
      </c>
      <c r="P363" s="87" t="str">
        <f t="shared" ref="P363:P368" si="457">IF(M364=O363,"OK","POZOR")</f>
        <v>OK</v>
      </c>
      <c r="Q363" s="4">
        <f t="shared" ref="Q363:Q368" si="458">IF(ISNUMBER(G363),N363-L363,IF(F363="přejezd",N363-L363,0))</f>
        <v>1.9444444444444486E-2</v>
      </c>
      <c r="R363" s="4">
        <f t="shared" ref="R363:R368" si="459">IF(ISNUMBER(G363),L363-K363,0)</f>
        <v>1.3888888888888284E-3</v>
      </c>
      <c r="S363" s="4">
        <f t="shared" ref="S363:S368" si="460">Q363+R363</f>
        <v>2.0833333333333315E-2</v>
      </c>
      <c r="T363" s="4">
        <f t="shared" ref="T363:T368" si="461">K363-N362</f>
        <v>9.7222222222222432E-3</v>
      </c>
      <c r="U363" s="1">
        <v>16.3</v>
      </c>
      <c r="V363" s="1">
        <f>INDEX('Počty dní'!A:E,MATCH(E363,'Počty dní'!C:C,0),4)</f>
        <v>195</v>
      </c>
      <c r="W363" s="17">
        <f t="shared" si="456"/>
        <v>3178.5</v>
      </c>
      <c r="Y363" s="59"/>
      <c r="Z363" s="59"/>
      <c r="AA363" s="59"/>
    </row>
    <row r="364" spans="1:27" x14ac:dyDescent="0.25">
      <c r="A364" s="86">
        <v>829</v>
      </c>
      <c r="B364" s="87">
        <v>8029</v>
      </c>
      <c r="C364" s="87" t="s">
        <v>2</v>
      </c>
      <c r="D364" s="87">
        <v>10</v>
      </c>
      <c r="E364" s="87" t="str">
        <f t="shared" si="450"/>
        <v>X10</v>
      </c>
      <c r="F364" s="87" t="s">
        <v>118</v>
      </c>
      <c r="G364" s="88">
        <v>8</v>
      </c>
      <c r="H364" s="87" t="str">
        <f t="shared" si="451"/>
        <v>XXX292/8</v>
      </c>
      <c r="I364" s="89" t="s">
        <v>3</v>
      </c>
      <c r="J364" s="89" t="s">
        <v>3</v>
      </c>
      <c r="K364" s="65">
        <v>0.29583333333333334</v>
      </c>
      <c r="L364" s="90">
        <v>0.29722222222222222</v>
      </c>
      <c r="M364" s="87" t="s">
        <v>13</v>
      </c>
      <c r="N364" s="91">
        <v>0.30833333333333335</v>
      </c>
      <c r="O364" s="87" t="s">
        <v>25</v>
      </c>
      <c r="P364" s="87" t="str">
        <f t="shared" si="457"/>
        <v>OK</v>
      </c>
      <c r="Q364" s="4">
        <f t="shared" si="458"/>
        <v>1.1111111111111127E-2</v>
      </c>
      <c r="R364" s="4">
        <f t="shared" si="459"/>
        <v>1.388888888888884E-3</v>
      </c>
      <c r="S364" s="4">
        <f t="shared" si="460"/>
        <v>1.2500000000000011E-2</v>
      </c>
      <c r="T364" s="4">
        <f t="shared" si="461"/>
        <v>0</v>
      </c>
      <c r="U364" s="1">
        <v>9.1</v>
      </c>
      <c r="V364" s="1">
        <f>INDEX('Počty dní'!A:E,MATCH(E364,'Počty dní'!C:C,0),4)</f>
        <v>195</v>
      </c>
      <c r="W364" s="17">
        <f t="shared" si="456"/>
        <v>1774.5</v>
      </c>
      <c r="Y364" s="59"/>
      <c r="Z364" s="59"/>
      <c r="AA364" s="59"/>
    </row>
    <row r="365" spans="1:27" x14ac:dyDescent="0.25">
      <c r="A365" s="86">
        <v>829</v>
      </c>
      <c r="B365" s="87">
        <v>8029</v>
      </c>
      <c r="C365" s="87" t="s">
        <v>2</v>
      </c>
      <c r="D365" s="87">
        <v>10</v>
      </c>
      <c r="E365" s="87" t="str">
        <f>CONCATENATE(C365,D365)</f>
        <v>X10</v>
      </c>
      <c r="F365" s="87" t="s">
        <v>109</v>
      </c>
      <c r="G365" s="88"/>
      <c r="H365" s="87" t="str">
        <f t="shared" si="451"/>
        <v>přejezd/</v>
      </c>
      <c r="I365" s="89"/>
      <c r="J365" s="89" t="s">
        <v>3</v>
      </c>
      <c r="K365" s="65">
        <v>0.30833333333333335</v>
      </c>
      <c r="L365" s="90">
        <v>0.30833333333333335</v>
      </c>
      <c r="M365" s="87" t="s">
        <v>25</v>
      </c>
      <c r="N365" s="91">
        <v>0.30902777777777779</v>
      </c>
      <c r="O365" s="87" t="s">
        <v>48</v>
      </c>
      <c r="P365" s="87" t="str">
        <f t="shared" si="457"/>
        <v>OK</v>
      </c>
      <c r="Q365" s="4">
        <f t="shared" si="458"/>
        <v>6.9444444444444198E-4</v>
      </c>
      <c r="R365" s="4">
        <f t="shared" si="459"/>
        <v>0</v>
      </c>
      <c r="S365" s="4">
        <f t="shared" si="460"/>
        <v>6.9444444444444198E-4</v>
      </c>
      <c r="T365" s="4">
        <f t="shared" si="461"/>
        <v>0</v>
      </c>
      <c r="U365" s="1">
        <v>0</v>
      </c>
      <c r="V365" s="1">
        <f>INDEX('Počty dní'!A:E,MATCH(E365,'Počty dní'!C:C,0),4)</f>
        <v>195</v>
      </c>
      <c r="W365" s="17">
        <f>V365*U365</f>
        <v>0</v>
      </c>
      <c r="Y365" s="59"/>
      <c r="Z365" s="59"/>
      <c r="AA365" s="59"/>
    </row>
    <row r="366" spans="1:27" x14ac:dyDescent="0.25">
      <c r="A366" s="86">
        <v>829</v>
      </c>
      <c r="B366" s="87">
        <v>8029</v>
      </c>
      <c r="C366" s="87" t="s">
        <v>2</v>
      </c>
      <c r="D366" s="87">
        <v>10</v>
      </c>
      <c r="E366" s="87" t="str">
        <f t="shared" ref="E366" si="462">CONCATENATE(C366,D366)</f>
        <v>X10</v>
      </c>
      <c r="F366" s="87" t="s">
        <v>45</v>
      </c>
      <c r="G366" s="88">
        <v>57</v>
      </c>
      <c r="H366" s="87" t="str">
        <f t="shared" si="451"/>
        <v>XXX290/57</v>
      </c>
      <c r="I366" s="89" t="s">
        <v>3</v>
      </c>
      <c r="J366" s="89" t="s">
        <v>3</v>
      </c>
      <c r="K366" s="65">
        <v>0.30902777777777779</v>
      </c>
      <c r="L366" s="90">
        <v>0.31041666666666667</v>
      </c>
      <c r="M366" s="87" t="s">
        <v>48</v>
      </c>
      <c r="N366" s="91">
        <v>0.31875000000000003</v>
      </c>
      <c r="O366" s="87" t="s">
        <v>19</v>
      </c>
      <c r="P366" s="87" t="str">
        <f t="shared" si="457"/>
        <v>OK</v>
      </c>
      <c r="Q366" s="4">
        <f t="shared" si="458"/>
        <v>8.3333333333333592E-3</v>
      </c>
      <c r="R366" s="4">
        <f t="shared" si="459"/>
        <v>1.388888888888884E-3</v>
      </c>
      <c r="S366" s="4">
        <f t="shared" si="460"/>
        <v>9.7222222222222432E-3</v>
      </c>
      <c r="T366" s="4">
        <f t="shared" si="461"/>
        <v>0</v>
      </c>
      <c r="U366" s="1">
        <v>7.9</v>
      </c>
      <c r="V366" s="1">
        <f>INDEX('Počty dní'!A:E,MATCH(E366,'Počty dní'!C:C,0),4)</f>
        <v>195</v>
      </c>
      <c r="W366" s="17">
        <f t="shared" ref="W366" si="463">V366*U366</f>
        <v>1540.5</v>
      </c>
      <c r="Y366" s="59"/>
      <c r="Z366" s="59"/>
      <c r="AA366" s="59"/>
    </row>
    <row r="367" spans="1:27" x14ac:dyDescent="0.25">
      <c r="A367" s="86">
        <v>829</v>
      </c>
      <c r="B367" s="87">
        <v>8029</v>
      </c>
      <c r="C367" s="87" t="s">
        <v>2</v>
      </c>
      <c r="D367" s="87"/>
      <c r="E367" s="87" t="str">
        <f t="shared" ref="E367" si="464">CONCATENATE(C367,D367)</f>
        <v>X</v>
      </c>
      <c r="F367" s="87" t="s">
        <v>120</v>
      </c>
      <c r="G367" s="88">
        <v>5</v>
      </c>
      <c r="H367" s="87" t="str">
        <f>CONCATENATE(F367,"/",G367)</f>
        <v>XXX312/5</v>
      </c>
      <c r="I367" s="89" t="s">
        <v>3</v>
      </c>
      <c r="J367" s="89" t="s">
        <v>3</v>
      </c>
      <c r="K367" s="65">
        <v>0.34583333333333333</v>
      </c>
      <c r="L367" s="90">
        <v>0.34722222222222221</v>
      </c>
      <c r="M367" s="87" t="s">
        <v>19</v>
      </c>
      <c r="N367" s="91">
        <v>0.36805555555555558</v>
      </c>
      <c r="O367" s="117" t="s">
        <v>89</v>
      </c>
      <c r="P367" s="87" t="str">
        <f t="shared" si="457"/>
        <v>OK</v>
      </c>
      <c r="Q367" s="4">
        <f t="shared" si="458"/>
        <v>2.083333333333337E-2</v>
      </c>
      <c r="R367" s="4">
        <f t="shared" si="459"/>
        <v>1.388888888888884E-3</v>
      </c>
      <c r="S367" s="4">
        <f t="shared" si="460"/>
        <v>2.2222222222222254E-2</v>
      </c>
      <c r="T367" s="4">
        <f t="shared" si="461"/>
        <v>2.7083333333333293E-2</v>
      </c>
      <c r="U367" s="1">
        <v>19.100000000000001</v>
      </c>
      <c r="V367" s="1">
        <f>INDEX('Počty dní'!A:E,MATCH(E367,'Počty dní'!C:C,0),4)</f>
        <v>195</v>
      </c>
      <c r="W367" s="17">
        <f t="shared" ref="W367" si="465">V367*U367</f>
        <v>3724.5000000000005</v>
      </c>
      <c r="Y367" s="59"/>
      <c r="Z367" s="59"/>
      <c r="AA367" s="59"/>
    </row>
    <row r="368" spans="1:27" x14ac:dyDescent="0.25">
      <c r="A368" s="86">
        <v>829</v>
      </c>
      <c r="B368" s="87">
        <v>8029</v>
      </c>
      <c r="C368" s="87" t="s">
        <v>2</v>
      </c>
      <c r="D368" s="87"/>
      <c r="E368" s="87" t="str">
        <f>CONCATENATE(C368,D368)</f>
        <v>X</v>
      </c>
      <c r="F368" s="87" t="s">
        <v>120</v>
      </c>
      <c r="G368" s="88">
        <v>8</v>
      </c>
      <c r="H368" s="87" t="str">
        <f>CONCATENATE(F368,"/",G368)</f>
        <v>XXX312/8</v>
      </c>
      <c r="I368" s="89" t="s">
        <v>3</v>
      </c>
      <c r="J368" s="89" t="s">
        <v>3</v>
      </c>
      <c r="K368" s="65">
        <v>0.38124999999999998</v>
      </c>
      <c r="L368" s="90">
        <v>0.38263888888888886</v>
      </c>
      <c r="M368" s="117" t="s">
        <v>89</v>
      </c>
      <c r="N368" s="91">
        <v>0.40277777777777779</v>
      </c>
      <c r="O368" s="87" t="s">
        <v>19</v>
      </c>
      <c r="P368" s="87" t="str">
        <f t="shared" si="457"/>
        <v>OK</v>
      </c>
      <c r="Q368" s="4">
        <f t="shared" si="458"/>
        <v>2.0138888888888928E-2</v>
      </c>
      <c r="R368" s="4">
        <f t="shared" si="459"/>
        <v>1.388888888888884E-3</v>
      </c>
      <c r="S368" s="4">
        <f t="shared" si="460"/>
        <v>2.1527777777777812E-2</v>
      </c>
      <c r="T368" s="4">
        <f t="shared" si="461"/>
        <v>1.3194444444444398E-2</v>
      </c>
      <c r="U368" s="1">
        <v>19.100000000000001</v>
      </c>
      <c r="V368" s="1">
        <f>INDEX('Počty dní'!A:E,MATCH(E368,'Počty dní'!C:C,0),4)</f>
        <v>195</v>
      </c>
      <c r="W368" s="17">
        <f>V368*U368</f>
        <v>3724.5000000000005</v>
      </c>
      <c r="Y368" s="59"/>
      <c r="Z368" s="59"/>
      <c r="AA368" s="59"/>
    </row>
    <row r="369" spans="1:27" x14ac:dyDescent="0.25">
      <c r="A369" s="86">
        <v>829</v>
      </c>
      <c r="B369" s="87">
        <v>8029</v>
      </c>
      <c r="C369" s="87" t="s">
        <v>2</v>
      </c>
      <c r="D369" s="87"/>
      <c r="E369" s="87" t="str">
        <f t="shared" si="450"/>
        <v>X</v>
      </c>
      <c r="F369" s="87" t="s">
        <v>117</v>
      </c>
      <c r="G369" s="88">
        <v>14</v>
      </c>
      <c r="H369" s="87" t="str">
        <f t="shared" si="451"/>
        <v>XXX310/14</v>
      </c>
      <c r="I369" s="89" t="s">
        <v>3</v>
      </c>
      <c r="J369" s="89" t="s">
        <v>3</v>
      </c>
      <c r="K369" s="65">
        <v>0.42569444444444443</v>
      </c>
      <c r="L369" s="90">
        <v>0.42708333333333331</v>
      </c>
      <c r="M369" s="87" t="s">
        <v>19</v>
      </c>
      <c r="N369" s="91">
        <v>0.43958333333333338</v>
      </c>
      <c r="O369" s="87" t="s">
        <v>13</v>
      </c>
      <c r="P369" s="87" t="str">
        <f t="shared" si="452"/>
        <v>OK</v>
      </c>
      <c r="Q369" s="4">
        <f t="shared" si="453"/>
        <v>1.2500000000000067E-2</v>
      </c>
      <c r="R369" s="4">
        <f t="shared" si="454"/>
        <v>1.388888888888884E-3</v>
      </c>
      <c r="S369" s="4">
        <f t="shared" si="455"/>
        <v>1.3888888888888951E-2</v>
      </c>
      <c r="T369" s="4">
        <f t="shared" ref="T369:T375" si="466">K369-N368</f>
        <v>2.2916666666666641E-2</v>
      </c>
      <c r="U369" s="1">
        <v>10.6</v>
      </c>
      <c r="V369" s="1">
        <f>INDEX('Počty dní'!A:E,MATCH(E369,'Počty dní'!C:C,0),4)</f>
        <v>195</v>
      </c>
      <c r="W369" s="17">
        <f t="shared" si="456"/>
        <v>2067</v>
      </c>
      <c r="Y369" s="59"/>
      <c r="Z369" s="59"/>
      <c r="AA369" s="59"/>
    </row>
    <row r="370" spans="1:27" x14ac:dyDescent="0.25">
      <c r="A370" s="86">
        <v>829</v>
      </c>
      <c r="B370" s="87">
        <v>8029</v>
      </c>
      <c r="C370" s="87" t="s">
        <v>2</v>
      </c>
      <c r="D370" s="87"/>
      <c r="E370" s="87" t="str">
        <f t="shared" si="450"/>
        <v>X</v>
      </c>
      <c r="F370" s="87" t="s">
        <v>117</v>
      </c>
      <c r="G370" s="88">
        <v>11</v>
      </c>
      <c r="H370" s="87" t="str">
        <f t="shared" si="451"/>
        <v>XXX310/11</v>
      </c>
      <c r="I370" s="89" t="s">
        <v>3</v>
      </c>
      <c r="J370" s="89" t="s">
        <v>3</v>
      </c>
      <c r="K370" s="65">
        <v>0.47361111111111109</v>
      </c>
      <c r="L370" s="90">
        <v>0.47500000000000003</v>
      </c>
      <c r="M370" s="87" t="s">
        <v>13</v>
      </c>
      <c r="N370" s="91">
        <v>0.50486111111111109</v>
      </c>
      <c r="O370" s="87" t="s">
        <v>20</v>
      </c>
      <c r="P370" s="87" t="str">
        <f t="shared" si="452"/>
        <v>OK</v>
      </c>
      <c r="Q370" s="4">
        <f t="shared" si="453"/>
        <v>2.9861111111111061E-2</v>
      </c>
      <c r="R370" s="4">
        <f t="shared" si="454"/>
        <v>1.3888888888889395E-3</v>
      </c>
      <c r="S370" s="4">
        <f t="shared" si="455"/>
        <v>3.125E-2</v>
      </c>
      <c r="T370" s="4">
        <f t="shared" si="466"/>
        <v>3.4027777777777712E-2</v>
      </c>
      <c r="U370" s="1">
        <v>26.1</v>
      </c>
      <c r="V370" s="1">
        <f>INDEX('Počty dní'!A:E,MATCH(E370,'Počty dní'!C:C,0),4)</f>
        <v>195</v>
      </c>
      <c r="W370" s="17">
        <f t="shared" si="456"/>
        <v>5089.5</v>
      </c>
      <c r="Y370" s="59"/>
      <c r="Z370" s="59"/>
      <c r="AA370" s="59"/>
    </row>
    <row r="371" spans="1:27" x14ac:dyDescent="0.25">
      <c r="A371" s="86">
        <v>829</v>
      </c>
      <c r="B371" s="87">
        <v>8029</v>
      </c>
      <c r="C371" s="87" t="s">
        <v>2</v>
      </c>
      <c r="D371" s="87"/>
      <c r="E371" s="87" t="str">
        <f t="shared" si="450"/>
        <v>X</v>
      </c>
      <c r="F371" s="87" t="s">
        <v>118</v>
      </c>
      <c r="G371" s="88">
        <v>9</v>
      </c>
      <c r="H371" s="87" t="str">
        <f t="shared" si="451"/>
        <v>XXX292/9</v>
      </c>
      <c r="I371" s="89" t="s">
        <v>3</v>
      </c>
      <c r="J371" s="89" t="s">
        <v>3</v>
      </c>
      <c r="K371" s="65">
        <v>0.52013888888888893</v>
      </c>
      <c r="L371" s="90">
        <v>0.52152777777777781</v>
      </c>
      <c r="M371" s="87" t="s">
        <v>20</v>
      </c>
      <c r="N371" s="91">
        <v>0.55555555555555558</v>
      </c>
      <c r="O371" s="87" t="s">
        <v>12</v>
      </c>
      <c r="P371" s="87" t="str">
        <f t="shared" si="452"/>
        <v>OK</v>
      </c>
      <c r="Q371" s="4">
        <f t="shared" si="453"/>
        <v>3.4027777777777768E-2</v>
      </c>
      <c r="R371" s="4">
        <f t="shared" si="454"/>
        <v>1.388888888888884E-3</v>
      </c>
      <c r="S371" s="4">
        <f t="shared" si="455"/>
        <v>3.5416666666666652E-2</v>
      </c>
      <c r="T371" s="4">
        <f t="shared" si="466"/>
        <v>1.5277777777777835E-2</v>
      </c>
      <c r="U371" s="1">
        <v>25.5</v>
      </c>
      <c r="V371" s="1">
        <f>INDEX('Počty dní'!A:E,MATCH(E371,'Počty dní'!C:C,0),4)</f>
        <v>195</v>
      </c>
      <c r="W371" s="17">
        <f t="shared" si="456"/>
        <v>4972.5</v>
      </c>
      <c r="Y371" s="59"/>
      <c r="Z371" s="59"/>
      <c r="AA371" s="59"/>
    </row>
    <row r="372" spans="1:27" x14ac:dyDescent="0.25">
      <c r="A372" s="86">
        <v>829</v>
      </c>
      <c r="B372" s="87">
        <v>8029</v>
      </c>
      <c r="C372" s="87" t="s">
        <v>2</v>
      </c>
      <c r="D372" s="87"/>
      <c r="E372" s="87" t="str">
        <f t="shared" si="450"/>
        <v>X</v>
      </c>
      <c r="F372" s="87" t="s">
        <v>14</v>
      </c>
      <c r="G372" s="88">
        <v>8</v>
      </c>
      <c r="H372" s="87" t="str">
        <f t="shared" si="451"/>
        <v>XXX324/8</v>
      </c>
      <c r="I372" s="89" t="s">
        <v>3</v>
      </c>
      <c r="J372" s="89" t="s">
        <v>3</v>
      </c>
      <c r="K372" s="65">
        <v>0.56180555555555556</v>
      </c>
      <c r="L372" s="90">
        <v>0.56319444444444444</v>
      </c>
      <c r="M372" s="87" t="s">
        <v>12</v>
      </c>
      <c r="N372" s="91">
        <v>0.59236111111111112</v>
      </c>
      <c r="O372" s="87" t="s">
        <v>9</v>
      </c>
      <c r="P372" s="87" t="str">
        <f t="shared" si="452"/>
        <v>OK</v>
      </c>
      <c r="Q372" s="4">
        <f t="shared" si="453"/>
        <v>2.9166666666666674E-2</v>
      </c>
      <c r="R372" s="4">
        <f t="shared" si="454"/>
        <v>1.388888888888884E-3</v>
      </c>
      <c r="S372" s="4">
        <f t="shared" si="455"/>
        <v>3.0555555555555558E-2</v>
      </c>
      <c r="T372" s="4">
        <f t="shared" si="466"/>
        <v>6.2499999999999778E-3</v>
      </c>
      <c r="U372" s="1">
        <v>21.3</v>
      </c>
      <c r="V372" s="1">
        <f>INDEX('Počty dní'!A:E,MATCH(E372,'Počty dní'!C:C,0),4)</f>
        <v>195</v>
      </c>
      <c r="W372" s="17">
        <f t="shared" si="456"/>
        <v>4153.5</v>
      </c>
      <c r="Y372" s="59"/>
      <c r="Z372" s="59"/>
      <c r="AA372" s="59"/>
    </row>
    <row r="373" spans="1:27" x14ac:dyDescent="0.25">
      <c r="A373" s="86">
        <v>829</v>
      </c>
      <c r="B373" s="87">
        <v>8029</v>
      </c>
      <c r="C373" s="87" t="s">
        <v>2</v>
      </c>
      <c r="D373" s="87"/>
      <c r="E373" s="87" t="str">
        <f t="shared" si="450"/>
        <v>X</v>
      </c>
      <c r="F373" s="87" t="s">
        <v>14</v>
      </c>
      <c r="G373" s="88">
        <v>7</v>
      </c>
      <c r="H373" s="87" t="str">
        <f t="shared" si="451"/>
        <v>XXX324/7</v>
      </c>
      <c r="I373" s="89" t="s">
        <v>3</v>
      </c>
      <c r="J373" s="89" t="s">
        <v>3</v>
      </c>
      <c r="K373" s="65">
        <v>0.60763888888888884</v>
      </c>
      <c r="L373" s="90">
        <v>0.61111111111111105</v>
      </c>
      <c r="M373" s="87" t="s">
        <v>9</v>
      </c>
      <c r="N373" s="91">
        <v>0.64097222222222217</v>
      </c>
      <c r="O373" s="87" t="s">
        <v>12</v>
      </c>
      <c r="P373" s="87" t="str">
        <f t="shared" si="452"/>
        <v>OK</v>
      </c>
      <c r="Q373" s="4">
        <f t="shared" si="453"/>
        <v>2.9861111111111116E-2</v>
      </c>
      <c r="R373" s="4">
        <f t="shared" si="454"/>
        <v>3.4722222222222099E-3</v>
      </c>
      <c r="S373" s="4">
        <f t="shared" si="455"/>
        <v>3.3333333333333326E-2</v>
      </c>
      <c r="T373" s="4">
        <f t="shared" si="466"/>
        <v>1.5277777777777724E-2</v>
      </c>
      <c r="U373" s="1">
        <v>21.3</v>
      </c>
      <c r="V373" s="1">
        <f>INDEX('Počty dní'!A:E,MATCH(E373,'Počty dní'!C:C,0),4)</f>
        <v>195</v>
      </c>
      <c r="W373" s="17">
        <f t="shared" si="456"/>
        <v>4153.5</v>
      </c>
      <c r="Y373" s="59"/>
      <c r="Z373" s="59"/>
      <c r="AA373" s="59"/>
    </row>
    <row r="374" spans="1:27" x14ac:dyDescent="0.25">
      <c r="A374" s="86">
        <v>829</v>
      </c>
      <c r="B374" s="87">
        <v>8029</v>
      </c>
      <c r="C374" s="87" t="s">
        <v>2</v>
      </c>
      <c r="D374" s="87"/>
      <c r="E374" s="87" t="str">
        <f t="shared" si="450"/>
        <v>X</v>
      </c>
      <c r="F374" s="87" t="s">
        <v>14</v>
      </c>
      <c r="G374" s="88">
        <v>10</v>
      </c>
      <c r="H374" s="87" t="str">
        <f t="shared" si="451"/>
        <v>XXX324/10</v>
      </c>
      <c r="I374" s="89" t="s">
        <v>3</v>
      </c>
      <c r="J374" s="89" t="s">
        <v>3</v>
      </c>
      <c r="K374" s="65">
        <v>0.64513888888888893</v>
      </c>
      <c r="L374" s="90">
        <v>0.64652777777777781</v>
      </c>
      <c r="M374" s="87" t="s">
        <v>12</v>
      </c>
      <c r="N374" s="91">
        <v>0.67569444444444438</v>
      </c>
      <c r="O374" s="87" t="s">
        <v>9</v>
      </c>
      <c r="P374" s="87" t="str">
        <f t="shared" si="452"/>
        <v>OK</v>
      </c>
      <c r="Q374" s="4">
        <f t="shared" si="453"/>
        <v>2.9166666666666563E-2</v>
      </c>
      <c r="R374" s="4">
        <f t="shared" si="454"/>
        <v>1.388888888888884E-3</v>
      </c>
      <c r="S374" s="4">
        <f t="shared" si="455"/>
        <v>3.0555555555555447E-2</v>
      </c>
      <c r="T374" s="4">
        <f t="shared" si="466"/>
        <v>4.1666666666667629E-3</v>
      </c>
      <c r="U374" s="1">
        <v>21.3</v>
      </c>
      <c r="V374" s="1">
        <f>INDEX('Počty dní'!A:E,MATCH(E374,'Počty dní'!C:C,0),4)</f>
        <v>195</v>
      </c>
      <c r="W374" s="17">
        <f t="shared" si="456"/>
        <v>4153.5</v>
      </c>
      <c r="Y374" s="59"/>
      <c r="Z374" s="59"/>
      <c r="AA374" s="59"/>
    </row>
    <row r="375" spans="1:27" ht="15.75" thickBot="1" x14ac:dyDescent="0.3">
      <c r="A375" s="86">
        <v>829</v>
      </c>
      <c r="B375" s="87">
        <v>8029</v>
      </c>
      <c r="C375" s="87" t="s">
        <v>2</v>
      </c>
      <c r="D375" s="87"/>
      <c r="E375" s="87" t="str">
        <f t="shared" si="450"/>
        <v>X</v>
      </c>
      <c r="F375" s="87" t="s">
        <v>14</v>
      </c>
      <c r="G375" s="88">
        <v>9</v>
      </c>
      <c r="H375" s="87" t="str">
        <f t="shared" si="451"/>
        <v>XXX324/9</v>
      </c>
      <c r="I375" s="89" t="s">
        <v>3</v>
      </c>
      <c r="J375" s="89" t="s">
        <v>3</v>
      </c>
      <c r="K375" s="65">
        <v>0.73472222222222228</v>
      </c>
      <c r="L375" s="90">
        <v>0.73611111111111116</v>
      </c>
      <c r="M375" s="87" t="s">
        <v>9</v>
      </c>
      <c r="N375" s="91">
        <v>0.76388888888888884</v>
      </c>
      <c r="O375" s="87" t="s">
        <v>13</v>
      </c>
      <c r="P375" s="87"/>
      <c r="Q375" s="4">
        <f t="shared" si="453"/>
        <v>2.7777777777777679E-2</v>
      </c>
      <c r="R375" s="4">
        <f t="shared" si="454"/>
        <v>1.388888888888884E-3</v>
      </c>
      <c r="S375" s="4">
        <f t="shared" si="455"/>
        <v>2.9166666666666563E-2</v>
      </c>
      <c r="T375" s="4">
        <f t="shared" si="466"/>
        <v>5.9027777777777901E-2</v>
      </c>
      <c r="U375" s="1">
        <v>20.2</v>
      </c>
      <c r="V375" s="1">
        <f>INDEX('Počty dní'!A:E,MATCH(E375,'Počty dní'!C:C,0),4)</f>
        <v>195</v>
      </c>
      <c r="W375" s="17">
        <f t="shared" si="456"/>
        <v>3939</v>
      </c>
      <c r="Y375" s="59"/>
      <c r="Z375" s="59"/>
      <c r="AA375" s="59"/>
    </row>
    <row r="376" spans="1:27" ht="15.75" thickBot="1" x14ac:dyDescent="0.3">
      <c r="A376" s="106" t="str">
        <f ca="1">CONCATENATE(INDIRECT("R[-3]C[0]",FALSE),"celkem")</f>
        <v>829celkem</v>
      </c>
      <c r="B376" s="107"/>
      <c r="C376" s="107" t="str">
        <f ca="1">INDIRECT("R[-1]C[12]",FALSE)</f>
        <v>Horní Cerekev,,nám.</v>
      </c>
      <c r="D376" s="108"/>
      <c r="E376" s="107"/>
      <c r="F376" s="108"/>
      <c r="G376" s="109"/>
      <c r="H376" s="110"/>
      <c r="I376" s="111"/>
      <c r="J376" s="112" t="str">
        <f ca="1">INDIRECT("R[-3]C[0]",FALSE)</f>
        <v>S</v>
      </c>
      <c r="K376" s="113"/>
      <c r="L376" s="114"/>
      <c r="M376" s="115"/>
      <c r="N376" s="114"/>
      <c r="O376" s="116"/>
      <c r="P376" s="107"/>
      <c r="Q376" s="8">
        <f>SUM(Q362:Q375)</f>
        <v>0.29374999999999996</v>
      </c>
      <c r="R376" s="8">
        <f t="shared" ref="R376:T376" si="467">SUM(R362:R375)</f>
        <v>2.0138888888888845E-2</v>
      </c>
      <c r="S376" s="8">
        <f t="shared" si="467"/>
        <v>0.31388888888888877</v>
      </c>
      <c r="T376" s="8">
        <f t="shared" si="467"/>
        <v>0.20694444444444449</v>
      </c>
      <c r="U376" s="9">
        <f>SUM(U362:U375)</f>
        <v>235.8</v>
      </c>
      <c r="V376" s="10"/>
      <c r="W376" s="11">
        <f>SUM(W362:W375)</f>
        <v>45981</v>
      </c>
      <c r="Y376" s="59"/>
      <c r="Z376" s="59"/>
      <c r="AA376" s="59"/>
    </row>
    <row r="377" spans="1:27" x14ac:dyDescent="0.25">
      <c r="L377" s="78"/>
      <c r="N377" s="79"/>
      <c r="Q377" s="2"/>
      <c r="R377" s="2"/>
      <c r="S377" s="2"/>
      <c r="T377" s="2"/>
      <c r="Y377" s="59"/>
      <c r="Z377" s="59"/>
      <c r="AA377" s="59"/>
    </row>
    <row r="378" spans="1:27" ht="15.75" thickBot="1" x14ac:dyDescent="0.3">
      <c r="L378" s="78"/>
      <c r="N378" s="79"/>
      <c r="Q378" s="2"/>
      <c r="R378" s="2"/>
      <c r="S378" s="2"/>
      <c r="T378" s="2"/>
      <c r="Y378" s="59"/>
      <c r="Z378" s="59"/>
      <c r="AA378" s="59"/>
    </row>
    <row r="379" spans="1:27" x14ac:dyDescent="0.25">
      <c r="A379" s="80">
        <v>830</v>
      </c>
      <c r="B379" s="81">
        <v>8030</v>
      </c>
      <c r="C379" s="81" t="s">
        <v>2</v>
      </c>
      <c r="D379" s="81">
        <v>10</v>
      </c>
      <c r="E379" s="81" t="str">
        <f t="shared" ref="E379:E385" si="468">CONCATENATE(C379,D379)</f>
        <v>X10</v>
      </c>
      <c r="F379" s="81" t="s">
        <v>45</v>
      </c>
      <c r="G379" s="82">
        <v>6</v>
      </c>
      <c r="H379" s="81" t="str">
        <f t="shared" ref="H379" si="469">CONCATENATE(F379,"/",G379)</f>
        <v>XXX290/6</v>
      </c>
      <c r="I379" s="83" t="s">
        <v>18</v>
      </c>
      <c r="J379" s="83" t="s">
        <v>18</v>
      </c>
      <c r="K379" s="67">
        <v>0.25486111111111109</v>
      </c>
      <c r="L379" s="84">
        <v>0.25694444444444448</v>
      </c>
      <c r="M379" s="81" t="s">
        <v>21</v>
      </c>
      <c r="N379" s="85">
        <v>0.28680555555555554</v>
      </c>
      <c r="O379" s="81" t="s">
        <v>9</v>
      </c>
      <c r="P379" s="81" t="str">
        <f t="shared" ref="P379:P381" si="470">IF(M380=O379,"OK","POZOR")</f>
        <v>OK</v>
      </c>
      <c r="Q379" s="14">
        <f t="shared" ref="Q379:Q381" si="471">IF(ISNUMBER(G379),N379-L379,IF(F379="přejezd",N379-L379,0))</f>
        <v>2.9861111111111061E-2</v>
      </c>
      <c r="R379" s="14">
        <f t="shared" ref="R379:R381" si="472">IF(ISNUMBER(G379),L379-K379,0)</f>
        <v>2.0833333333333814E-3</v>
      </c>
      <c r="S379" s="14">
        <f t="shared" ref="S379:S381" si="473">Q379+R379</f>
        <v>3.1944444444444442E-2</v>
      </c>
      <c r="T379" s="14"/>
      <c r="U379" s="13">
        <v>26.1</v>
      </c>
      <c r="V379" s="13">
        <f>INDEX('Počty dní'!A:E,MATCH(E379,'Počty dní'!C:C,0),4)</f>
        <v>195</v>
      </c>
      <c r="W379" s="16">
        <f t="shared" ref="W379:W385" si="474">V379*U379</f>
        <v>5089.5</v>
      </c>
      <c r="Y379" s="59"/>
      <c r="Z379" s="59"/>
      <c r="AA379" s="59"/>
    </row>
    <row r="380" spans="1:27" x14ac:dyDescent="0.25">
      <c r="A380" s="86">
        <v>830</v>
      </c>
      <c r="B380" s="87">
        <v>8030</v>
      </c>
      <c r="C380" s="87" t="s">
        <v>2</v>
      </c>
      <c r="D380" s="87">
        <v>10</v>
      </c>
      <c r="E380" s="87" t="str">
        <f t="shared" si="468"/>
        <v>X10</v>
      </c>
      <c r="F380" s="87" t="s">
        <v>53</v>
      </c>
      <c r="G380" s="88">
        <v>10</v>
      </c>
      <c r="H380" s="87" t="str">
        <f>CONCATENATE(F380,"/",G380)</f>
        <v>XXX300/10</v>
      </c>
      <c r="I380" s="89" t="s">
        <v>18</v>
      </c>
      <c r="J380" s="89" t="s">
        <v>18</v>
      </c>
      <c r="K380" s="65">
        <v>0.28749999999999998</v>
      </c>
      <c r="L380" s="90">
        <v>0.28958333333333336</v>
      </c>
      <c r="M380" s="87" t="s">
        <v>9</v>
      </c>
      <c r="N380" s="91">
        <v>0.31944444444444448</v>
      </c>
      <c r="O380" s="87" t="s">
        <v>56</v>
      </c>
      <c r="P380" s="87" t="str">
        <f t="shared" si="470"/>
        <v>OK</v>
      </c>
      <c r="Q380" s="4">
        <f t="shared" si="471"/>
        <v>2.9861111111111116E-2</v>
      </c>
      <c r="R380" s="4">
        <f t="shared" si="472"/>
        <v>2.0833333333333814E-3</v>
      </c>
      <c r="S380" s="4">
        <f t="shared" si="473"/>
        <v>3.1944444444444497E-2</v>
      </c>
      <c r="T380" s="4">
        <f t="shared" ref="T380:T381" si="475">K380-N379</f>
        <v>6.9444444444444198E-4</v>
      </c>
      <c r="U380" s="1">
        <v>33.5</v>
      </c>
      <c r="V380" s="1">
        <f>INDEX('Počty dní'!A:E,MATCH(E380,'Počty dní'!C:C,0),4)</f>
        <v>195</v>
      </c>
      <c r="W380" s="17">
        <f t="shared" si="474"/>
        <v>6532.5</v>
      </c>
      <c r="Y380" s="59"/>
      <c r="Z380" s="59"/>
      <c r="AA380" s="59"/>
    </row>
    <row r="381" spans="1:27" x14ac:dyDescent="0.25">
      <c r="A381" s="86">
        <v>830</v>
      </c>
      <c r="B381" s="87">
        <v>8030</v>
      </c>
      <c r="C381" s="87" t="s">
        <v>2</v>
      </c>
      <c r="D381" s="87">
        <v>10</v>
      </c>
      <c r="E381" s="87" t="str">
        <f t="shared" si="468"/>
        <v>X10</v>
      </c>
      <c r="F381" s="87" t="s">
        <v>53</v>
      </c>
      <c r="G381" s="88">
        <v>19</v>
      </c>
      <c r="H381" s="87" t="str">
        <f>CONCATENATE(F381,"/",G381)</f>
        <v>XXX300/19</v>
      </c>
      <c r="I381" s="89" t="s">
        <v>18</v>
      </c>
      <c r="J381" s="89" t="s">
        <v>18</v>
      </c>
      <c r="K381" s="65">
        <v>0.54513888888888884</v>
      </c>
      <c r="L381" s="90">
        <v>0.54861111111111105</v>
      </c>
      <c r="M381" s="87" t="s">
        <v>56</v>
      </c>
      <c r="N381" s="91">
        <v>0.57847222222222217</v>
      </c>
      <c r="O381" s="87" t="s">
        <v>9</v>
      </c>
      <c r="P381" s="87" t="str">
        <f t="shared" si="470"/>
        <v>OK</v>
      </c>
      <c r="Q381" s="4">
        <f t="shared" si="471"/>
        <v>2.9861111111111116E-2</v>
      </c>
      <c r="R381" s="4">
        <f t="shared" si="472"/>
        <v>3.4722222222222099E-3</v>
      </c>
      <c r="S381" s="4">
        <f t="shared" si="473"/>
        <v>3.3333333333333326E-2</v>
      </c>
      <c r="T381" s="4">
        <f t="shared" si="475"/>
        <v>0.22569444444444436</v>
      </c>
      <c r="U381" s="1">
        <v>33.5</v>
      </c>
      <c r="V381" s="1">
        <f>INDEX('Počty dní'!A:E,MATCH(E381,'Počty dní'!C:C,0),4)</f>
        <v>195</v>
      </c>
      <c r="W381" s="17">
        <f t="shared" si="474"/>
        <v>6532.5</v>
      </c>
      <c r="Y381" s="59"/>
      <c r="Z381" s="59"/>
      <c r="AA381" s="59"/>
    </row>
    <row r="382" spans="1:27" x14ac:dyDescent="0.25">
      <c r="A382" s="86">
        <v>830</v>
      </c>
      <c r="B382" s="87">
        <v>8030</v>
      </c>
      <c r="C382" s="87" t="s">
        <v>2</v>
      </c>
      <c r="D382" s="87">
        <v>10</v>
      </c>
      <c r="E382" s="87" t="str">
        <f t="shared" si="468"/>
        <v>X10</v>
      </c>
      <c r="F382" s="87" t="s">
        <v>45</v>
      </c>
      <c r="G382" s="88">
        <v>15</v>
      </c>
      <c r="H382" s="87" t="str">
        <f>CONCATENATE(F382,"/",G382)</f>
        <v>XXX290/15</v>
      </c>
      <c r="I382" s="89" t="s">
        <v>18</v>
      </c>
      <c r="J382" s="89" t="s">
        <v>18</v>
      </c>
      <c r="K382" s="65">
        <v>0.59027777777777779</v>
      </c>
      <c r="L382" s="90">
        <v>0.59375</v>
      </c>
      <c r="M382" s="87" t="s">
        <v>9</v>
      </c>
      <c r="N382" s="91">
        <v>0.62222222222222223</v>
      </c>
      <c r="O382" s="87" t="s">
        <v>21</v>
      </c>
      <c r="P382" s="87" t="str">
        <f t="shared" ref="P382" si="476">IF(M383=O382,"OK","POZOR")</f>
        <v>OK</v>
      </c>
      <c r="Q382" s="4">
        <f t="shared" ref="Q382" si="477">IF(ISNUMBER(G382),N382-L382,IF(F382="přejezd",N382-L382,0))</f>
        <v>2.8472222222222232E-2</v>
      </c>
      <c r="R382" s="4">
        <f t="shared" ref="R382" si="478">IF(ISNUMBER(G382),L382-K382,0)</f>
        <v>3.4722222222222099E-3</v>
      </c>
      <c r="S382" s="4">
        <f t="shared" ref="S382" si="479">Q382+R382</f>
        <v>3.1944444444444442E-2</v>
      </c>
      <c r="T382" s="4">
        <f t="shared" ref="T382" si="480">K382-N381</f>
        <v>1.1805555555555625E-2</v>
      </c>
      <c r="U382" s="1">
        <v>26.1</v>
      </c>
      <c r="V382" s="1">
        <f>INDEX('Počty dní'!A:E,MATCH(E382,'Počty dní'!C:C,0),4)</f>
        <v>195</v>
      </c>
      <c r="W382" s="17">
        <f t="shared" si="474"/>
        <v>5089.5</v>
      </c>
      <c r="Y382" s="59"/>
      <c r="Z382" s="59"/>
      <c r="AA382" s="59"/>
    </row>
    <row r="383" spans="1:27" x14ac:dyDescent="0.25">
      <c r="A383" s="86">
        <v>830</v>
      </c>
      <c r="B383" s="87">
        <v>8030</v>
      </c>
      <c r="C383" s="87" t="s">
        <v>2</v>
      </c>
      <c r="D383" s="87">
        <v>10</v>
      </c>
      <c r="E383" s="87" t="str">
        <f>CONCATENATE(C383,D383)</f>
        <v>X10</v>
      </c>
      <c r="F383" s="87" t="s">
        <v>109</v>
      </c>
      <c r="G383" s="88"/>
      <c r="H383" s="87" t="str">
        <f t="shared" ref="H383" si="481">CONCATENATE(F383,"/",G383)</f>
        <v>přejezd/</v>
      </c>
      <c r="I383" s="89"/>
      <c r="J383" s="89" t="s">
        <v>18</v>
      </c>
      <c r="K383" s="65">
        <v>0.62222222222222223</v>
      </c>
      <c r="L383" s="90">
        <v>0.62222222222222223</v>
      </c>
      <c r="M383" s="87" t="s">
        <v>21</v>
      </c>
      <c r="N383" s="91">
        <v>0.62569444444444444</v>
      </c>
      <c r="O383" s="87" t="s">
        <v>19</v>
      </c>
      <c r="P383" s="87" t="str">
        <f t="shared" ref="P383:P385" si="482">IF(M384=O383,"OK","POZOR")</f>
        <v>OK</v>
      </c>
      <c r="Q383" s="4">
        <f t="shared" ref="Q383:Q386" si="483">IF(ISNUMBER(G383),N383-L383,IF(F383="přejezd",N383-L383,0))</f>
        <v>3.4722222222222099E-3</v>
      </c>
      <c r="R383" s="4">
        <f t="shared" ref="R383:R386" si="484">IF(ISNUMBER(G383),L383-K383,0)</f>
        <v>0</v>
      </c>
      <c r="S383" s="4">
        <f t="shared" ref="S383:S386" si="485">Q383+R383</f>
        <v>3.4722222222222099E-3</v>
      </c>
      <c r="T383" s="4">
        <f t="shared" ref="T383:T386" si="486">K383-N382</f>
        <v>0</v>
      </c>
      <c r="U383" s="1">
        <v>0</v>
      </c>
      <c r="V383" s="1">
        <f>INDEX('Počty dní'!A:E,MATCH(E383,'Počty dní'!C:C,0),4)</f>
        <v>195</v>
      </c>
      <c r="W383" s="17">
        <f>V383*U383</f>
        <v>0</v>
      </c>
      <c r="Y383" s="59"/>
      <c r="Z383" s="59"/>
      <c r="AA383" s="59"/>
    </row>
    <row r="384" spans="1:27" x14ac:dyDescent="0.25">
      <c r="A384" s="86">
        <v>830</v>
      </c>
      <c r="B384" s="87">
        <v>8030</v>
      </c>
      <c r="C384" s="87" t="s">
        <v>2</v>
      </c>
      <c r="D384" s="87"/>
      <c r="E384" s="87" t="str">
        <f t="shared" si="468"/>
        <v>X</v>
      </c>
      <c r="F384" s="87" t="s">
        <v>121</v>
      </c>
      <c r="G384" s="88">
        <v>17</v>
      </c>
      <c r="H384" s="87" t="str">
        <f>CONCATENATE(F384,"/",G384)</f>
        <v>XXX311/17</v>
      </c>
      <c r="I384" s="89" t="s">
        <v>3</v>
      </c>
      <c r="J384" s="89" t="s">
        <v>18</v>
      </c>
      <c r="K384" s="65">
        <v>0.63541666666666663</v>
      </c>
      <c r="L384" s="90">
        <v>0.63888888888888895</v>
      </c>
      <c r="M384" s="87" t="s">
        <v>19</v>
      </c>
      <c r="N384" s="91">
        <v>0.67291666666666661</v>
      </c>
      <c r="O384" s="87" t="s">
        <v>50</v>
      </c>
      <c r="P384" s="87" t="str">
        <f t="shared" si="482"/>
        <v>OK</v>
      </c>
      <c r="Q384" s="4">
        <f t="shared" si="483"/>
        <v>3.4027777777777657E-2</v>
      </c>
      <c r="R384" s="4">
        <f t="shared" si="484"/>
        <v>3.4722222222223209E-3</v>
      </c>
      <c r="S384" s="4">
        <f t="shared" si="485"/>
        <v>3.7499999999999978E-2</v>
      </c>
      <c r="T384" s="4">
        <f t="shared" si="486"/>
        <v>9.7222222222221877E-3</v>
      </c>
      <c r="U384" s="1">
        <v>30.8</v>
      </c>
      <c r="V384" s="1">
        <f>INDEX('Počty dní'!A:E,MATCH(E384,'Počty dní'!C:C,0),4)</f>
        <v>195</v>
      </c>
      <c r="W384" s="17">
        <f t="shared" si="474"/>
        <v>6006</v>
      </c>
      <c r="Y384" s="59"/>
      <c r="Z384" s="59"/>
      <c r="AA384" s="59"/>
    </row>
    <row r="385" spans="1:27" x14ac:dyDescent="0.25">
      <c r="A385" s="86">
        <v>830</v>
      </c>
      <c r="B385" s="87">
        <v>8030</v>
      </c>
      <c r="C385" s="87" t="s">
        <v>2</v>
      </c>
      <c r="D385" s="87"/>
      <c r="E385" s="87" t="str">
        <f t="shared" si="468"/>
        <v>X</v>
      </c>
      <c r="F385" s="87" t="s">
        <v>121</v>
      </c>
      <c r="G385" s="88">
        <v>20</v>
      </c>
      <c r="H385" s="87" t="str">
        <f>CONCATENATE(F385,"/",G385)</f>
        <v>XXX311/20</v>
      </c>
      <c r="I385" s="89" t="s">
        <v>3</v>
      </c>
      <c r="J385" s="89" t="s">
        <v>18</v>
      </c>
      <c r="K385" s="65">
        <v>0.6958333333333333</v>
      </c>
      <c r="L385" s="90">
        <v>0.69791666666666663</v>
      </c>
      <c r="M385" s="87" t="s">
        <v>50</v>
      </c>
      <c r="N385" s="91">
        <v>0.74652777777777779</v>
      </c>
      <c r="O385" s="87" t="s">
        <v>19</v>
      </c>
      <c r="P385" s="87" t="str">
        <f t="shared" si="482"/>
        <v>OK</v>
      </c>
      <c r="Q385" s="4">
        <f t="shared" si="483"/>
        <v>4.861111111111116E-2</v>
      </c>
      <c r="R385" s="4">
        <f t="shared" si="484"/>
        <v>2.0833333333333259E-3</v>
      </c>
      <c r="S385" s="4">
        <f t="shared" si="485"/>
        <v>5.0694444444444486E-2</v>
      </c>
      <c r="T385" s="4">
        <f t="shared" si="486"/>
        <v>2.2916666666666696E-2</v>
      </c>
      <c r="U385" s="1">
        <v>32.799999999999997</v>
      </c>
      <c r="V385" s="1">
        <f>INDEX('Počty dní'!A:E,MATCH(E385,'Počty dní'!C:C,0),4)</f>
        <v>195</v>
      </c>
      <c r="W385" s="17">
        <f t="shared" si="474"/>
        <v>6395.9999999999991</v>
      </c>
      <c r="Y385" s="59"/>
      <c r="Z385" s="59"/>
      <c r="AA385" s="59"/>
    </row>
    <row r="386" spans="1:27" ht="15.75" thickBot="1" x14ac:dyDescent="0.3">
      <c r="A386" s="86">
        <v>830</v>
      </c>
      <c r="B386" s="87">
        <v>8030</v>
      </c>
      <c r="C386" s="87" t="s">
        <v>2</v>
      </c>
      <c r="D386" s="87">
        <v>10</v>
      </c>
      <c r="E386" s="87" t="str">
        <f>CONCATENATE(C386,D386)</f>
        <v>X10</v>
      </c>
      <c r="F386" s="87" t="s">
        <v>109</v>
      </c>
      <c r="G386" s="88"/>
      <c r="H386" s="87" t="str">
        <f t="shared" ref="H386" si="487">CONCATENATE(F386,"/",G386)</f>
        <v>přejezd/</v>
      </c>
      <c r="I386" s="89"/>
      <c r="J386" s="89" t="s">
        <v>18</v>
      </c>
      <c r="K386" s="65">
        <v>0.74652777777777779</v>
      </c>
      <c r="L386" s="90">
        <v>0.74652777777777779</v>
      </c>
      <c r="M386" s="87" t="s">
        <v>19</v>
      </c>
      <c r="N386" s="91">
        <v>0.75</v>
      </c>
      <c r="O386" s="87" t="s">
        <v>21</v>
      </c>
      <c r="P386" s="87"/>
      <c r="Q386" s="4">
        <f t="shared" si="483"/>
        <v>3.4722222222222099E-3</v>
      </c>
      <c r="R386" s="4">
        <f t="shared" si="484"/>
        <v>0</v>
      </c>
      <c r="S386" s="4">
        <f t="shared" si="485"/>
        <v>3.4722222222222099E-3</v>
      </c>
      <c r="T386" s="4">
        <f t="shared" si="486"/>
        <v>0</v>
      </c>
      <c r="U386" s="1">
        <v>0</v>
      </c>
      <c r="V386" s="1">
        <f>INDEX('Počty dní'!A:E,MATCH(E386,'Počty dní'!C:C,0),4)</f>
        <v>195</v>
      </c>
      <c r="W386" s="17">
        <f>V386*U386</f>
        <v>0</v>
      </c>
      <c r="Y386" s="59"/>
      <c r="Z386" s="59"/>
      <c r="AA386" s="59"/>
    </row>
    <row r="387" spans="1:27" ht="15.75" thickBot="1" x14ac:dyDescent="0.3">
      <c r="A387" s="106" t="str">
        <f ca="1">CONCATENATE(INDIRECT("R[-3]C[0]",FALSE),"celkem")</f>
        <v>830celkem</v>
      </c>
      <c r="B387" s="107"/>
      <c r="C387" s="107" t="str">
        <f ca="1">INDIRECT("R[-1]C[12]",FALSE)</f>
        <v>Žirovnice,,nám.</v>
      </c>
      <c r="D387" s="108"/>
      <c r="E387" s="107"/>
      <c r="F387" s="108"/>
      <c r="G387" s="109"/>
      <c r="H387" s="110"/>
      <c r="I387" s="111"/>
      <c r="J387" s="112" t="str">
        <f ca="1">INDIRECT("R[-3]C[0]",FALSE)</f>
        <v>V</v>
      </c>
      <c r="K387" s="113"/>
      <c r="L387" s="114"/>
      <c r="M387" s="115"/>
      <c r="N387" s="114"/>
      <c r="O387" s="116"/>
      <c r="P387" s="107"/>
      <c r="Q387" s="8">
        <f>SUM(Q379:Q386)</f>
        <v>0.20763888888888876</v>
      </c>
      <c r="R387" s="8">
        <f t="shared" ref="R387:T387" si="488">SUM(R379:R386)</f>
        <v>1.6666666666666829E-2</v>
      </c>
      <c r="S387" s="8">
        <f t="shared" si="488"/>
        <v>0.22430555555555559</v>
      </c>
      <c r="T387" s="8">
        <f t="shared" si="488"/>
        <v>0.27083333333333331</v>
      </c>
      <c r="U387" s="9">
        <f>SUM(U379:U386)</f>
        <v>182.8</v>
      </c>
      <c r="V387" s="10"/>
      <c r="W387" s="11">
        <f>SUM(W379:W386)</f>
        <v>35646</v>
      </c>
      <c r="Y387" s="59"/>
      <c r="Z387" s="59"/>
      <c r="AA387" s="59"/>
    </row>
    <row r="388" spans="1:27" x14ac:dyDescent="0.25">
      <c r="K388" s="75"/>
      <c r="L388" s="75"/>
      <c r="Y388" s="59"/>
      <c r="Z388" s="59"/>
      <c r="AA388" s="59"/>
    </row>
    <row r="389" spans="1:27" ht="15.75" thickBot="1" x14ac:dyDescent="0.3">
      <c r="K389" s="75"/>
      <c r="Y389" s="59"/>
      <c r="Z389" s="59"/>
      <c r="AA389" s="59"/>
    </row>
    <row r="390" spans="1:27" x14ac:dyDescent="0.25">
      <c r="A390" s="80">
        <v>831</v>
      </c>
      <c r="B390" s="81">
        <v>8031</v>
      </c>
      <c r="C390" s="81" t="s">
        <v>2</v>
      </c>
      <c r="D390" s="81"/>
      <c r="E390" s="81" t="str">
        <f>CONCATENATE(C390,D390)</f>
        <v>X</v>
      </c>
      <c r="F390" s="81" t="s">
        <v>119</v>
      </c>
      <c r="G390" s="82">
        <v>2</v>
      </c>
      <c r="H390" s="81" t="str">
        <f>CONCATENATE(F390,"/",G390)</f>
        <v>XXX291/2</v>
      </c>
      <c r="I390" s="83" t="s">
        <v>3</v>
      </c>
      <c r="J390" s="83" t="s">
        <v>3</v>
      </c>
      <c r="K390" s="67">
        <v>0.19166666666666668</v>
      </c>
      <c r="L390" s="84">
        <v>0.19305555555555556</v>
      </c>
      <c r="M390" s="81" t="s">
        <v>21</v>
      </c>
      <c r="N390" s="85">
        <v>0.22430555555555556</v>
      </c>
      <c r="O390" s="81" t="s">
        <v>9</v>
      </c>
      <c r="P390" s="81" t="str">
        <f t="shared" ref="P390:P395" si="489">IF(M391=O390,"OK","POZOR")</f>
        <v>OK</v>
      </c>
      <c r="Q390" s="14">
        <f t="shared" ref="Q390:Q396" si="490">IF(ISNUMBER(G390),N390-L390,IF(F390="přejezd",N390-L390,0))</f>
        <v>3.125E-2</v>
      </c>
      <c r="R390" s="14">
        <f t="shared" ref="R390:R396" si="491">IF(ISNUMBER(G390),L390-K390,0)</f>
        <v>1.388888888888884E-3</v>
      </c>
      <c r="S390" s="14">
        <f t="shared" ref="S390:S396" si="492">Q390+R390</f>
        <v>3.2638888888888884E-2</v>
      </c>
      <c r="T390" s="14"/>
      <c r="U390" s="13">
        <v>28.3</v>
      </c>
      <c r="V390" s="13">
        <f>INDEX('Počty dní'!A:E,MATCH(E390,'Počty dní'!C:C,0),4)</f>
        <v>195</v>
      </c>
      <c r="W390" s="16">
        <f>V390*U390</f>
        <v>5518.5</v>
      </c>
      <c r="Y390" s="59"/>
      <c r="Z390" s="59"/>
      <c r="AA390" s="59"/>
    </row>
    <row r="391" spans="1:27" x14ac:dyDescent="0.25">
      <c r="A391" s="86">
        <v>831</v>
      </c>
      <c r="B391" s="87">
        <v>8031</v>
      </c>
      <c r="C391" s="87" t="s">
        <v>2</v>
      </c>
      <c r="D391" s="87"/>
      <c r="E391" s="87" t="str">
        <f t="shared" ref="E391" si="493">CONCATENATE(C391,D391)</f>
        <v>X</v>
      </c>
      <c r="F391" s="87" t="s">
        <v>119</v>
      </c>
      <c r="G391" s="88">
        <v>1</v>
      </c>
      <c r="H391" s="87" t="str">
        <f t="shared" ref="H391" si="494">CONCATENATE(F391,"/",G391)</f>
        <v>XXX291/1</v>
      </c>
      <c r="I391" s="89" t="s">
        <v>3</v>
      </c>
      <c r="J391" s="89" t="s">
        <v>3</v>
      </c>
      <c r="K391" s="65">
        <v>0.27083333333333331</v>
      </c>
      <c r="L391" s="90">
        <v>0.27361111111111114</v>
      </c>
      <c r="M391" s="87" t="s">
        <v>9</v>
      </c>
      <c r="N391" s="91">
        <v>0.30972222222222223</v>
      </c>
      <c r="O391" s="87" t="s">
        <v>19</v>
      </c>
      <c r="P391" s="87" t="str">
        <f t="shared" si="489"/>
        <v>OK</v>
      </c>
      <c r="Q391" s="4">
        <f t="shared" si="490"/>
        <v>3.6111111111111094E-2</v>
      </c>
      <c r="R391" s="4">
        <f t="shared" si="491"/>
        <v>2.7777777777778234E-3</v>
      </c>
      <c r="S391" s="4">
        <f t="shared" si="492"/>
        <v>3.8888888888888917E-2</v>
      </c>
      <c r="T391" s="4">
        <f t="shared" ref="T391:T396" si="495">K391-N390</f>
        <v>4.6527777777777751E-2</v>
      </c>
      <c r="U391" s="1">
        <v>32.200000000000003</v>
      </c>
      <c r="V391" s="1">
        <f>INDEX('Počty dní'!A:E,MATCH(E391,'Počty dní'!C:C,0),4)</f>
        <v>195</v>
      </c>
      <c r="W391" s="17">
        <f t="shared" ref="W391" si="496">V391*U391</f>
        <v>6279.0000000000009</v>
      </c>
      <c r="Y391" s="59"/>
      <c r="Z391" s="59"/>
      <c r="AA391" s="59"/>
    </row>
    <row r="392" spans="1:27" x14ac:dyDescent="0.25">
      <c r="A392" s="86">
        <v>831</v>
      </c>
      <c r="B392" s="87">
        <v>8031</v>
      </c>
      <c r="C392" s="87" t="s">
        <v>2</v>
      </c>
      <c r="D392" s="87"/>
      <c r="E392" s="87" t="str">
        <f t="shared" ref="E392" si="497">CONCATENATE(C392,D392)</f>
        <v>X</v>
      </c>
      <c r="F392" s="87" t="s">
        <v>123</v>
      </c>
      <c r="G392" s="88">
        <v>3</v>
      </c>
      <c r="H392" s="87" t="str">
        <f t="shared" ref="H392" si="498">CONCATENATE(F392,"/",G392)</f>
        <v>XXX294/3</v>
      </c>
      <c r="I392" s="89" t="s">
        <v>3</v>
      </c>
      <c r="J392" s="89" t="s">
        <v>3</v>
      </c>
      <c r="K392" s="65">
        <v>0.30972222222222223</v>
      </c>
      <c r="L392" s="90">
        <v>0.31041666666666667</v>
      </c>
      <c r="M392" s="87" t="s">
        <v>19</v>
      </c>
      <c r="N392" s="91">
        <v>0.32569444444444445</v>
      </c>
      <c r="O392" s="87" t="s">
        <v>19</v>
      </c>
      <c r="P392" s="87" t="str">
        <f t="shared" si="489"/>
        <v>OK</v>
      </c>
      <c r="Q392" s="4">
        <f t="shared" si="490"/>
        <v>1.5277777777777779E-2</v>
      </c>
      <c r="R392" s="4">
        <f t="shared" si="491"/>
        <v>6.9444444444444198E-4</v>
      </c>
      <c r="S392" s="4">
        <f t="shared" si="492"/>
        <v>1.5972222222222221E-2</v>
      </c>
      <c r="T392" s="4">
        <f t="shared" si="495"/>
        <v>0</v>
      </c>
      <c r="U392" s="1">
        <v>14.8</v>
      </c>
      <c r="V392" s="1">
        <f>INDEX('Počty dní'!A:E,MATCH(E392,'Počty dní'!C:C,0),4)</f>
        <v>195</v>
      </c>
      <c r="W392" s="17">
        <f t="shared" ref="W392" si="499">V392*U392</f>
        <v>2886</v>
      </c>
      <c r="Y392" s="59"/>
      <c r="Z392" s="59"/>
      <c r="AA392" s="59"/>
    </row>
    <row r="393" spans="1:27" x14ac:dyDescent="0.25">
      <c r="A393" s="86">
        <v>831</v>
      </c>
      <c r="B393" s="87">
        <v>8031</v>
      </c>
      <c r="C393" s="87" t="s">
        <v>2</v>
      </c>
      <c r="D393" s="87"/>
      <c r="E393" s="87" t="str">
        <f>CONCATENATE(C393,D393)</f>
        <v>X</v>
      </c>
      <c r="F393" s="87" t="s">
        <v>119</v>
      </c>
      <c r="G393" s="88">
        <v>8</v>
      </c>
      <c r="H393" s="87" t="str">
        <f>CONCATENATE(F393,"/",G393)</f>
        <v>XXX291/8</v>
      </c>
      <c r="I393" s="89" t="s">
        <v>3</v>
      </c>
      <c r="J393" s="89" t="s">
        <v>3</v>
      </c>
      <c r="K393" s="65">
        <v>0.39513888888888887</v>
      </c>
      <c r="L393" s="90">
        <v>0.39652777777777776</v>
      </c>
      <c r="M393" s="87" t="s">
        <v>19</v>
      </c>
      <c r="N393" s="91">
        <v>0.43263888888888891</v>
      </c>
      <c r="O393" s="87" t="s">
        <v>9</v>
      </c>
      <c r="P393" s="87" t="str">
        <f t="shared" si="489"/>
        <v>OK</v>
      </c>
      <c r="Q393" s="4">
        <f t="shared" si="490"/>
        <v>3.6111111111111149E-2</v>
      </c>
      <c r="R393" s="4">
        <f t="shared" si="491"/>
        <v>1.388888888888884E-3</v>
      </c>
      <c r="S393" s="4">
        <f t="shared" si="492"/>
        <v>3.7500000000000033E-2</v>
      </c>
      <c r="T393" s="4">
        <f t="shared" si="495"/>
        <v>6.944444444444442E-2</v>
      </c>
      <c r="U393" s="1">
        <v>32.200000000000003</v>
      </c>
      <c r="V393" s="1">
        <f>INDEX('Počty dní'!A:E,MATCH(E393,'Počty dní'!C:C,0),4)</f>
        <v>195</v>
      </c>
      <c r="W393" s="17">
        <f>V393*U393</f>
        <v>6279.0000000000009</v>
      </c>
      <c r="Y393" s="59"/>
      <c r="Z393" s="59"/>
      <c r="AA393" s="59"/>
    </row>
    <row r="394" spans="1:27" x14ac:dyDescent="0.25">
      <c r="A394" s="86">
        <v>831</v>
      </c>
      <c r="B394" s="87">
        <v>8031</v>
      </c>
      <c r="C394" s="87" t="s">
        <v>2</v>
      </c>
      <c r="D394" s="87"/>
      <c r="E394" s="87" t="str">
        <f>CONCATENATE(C394,D394)</f>
        <v>X</v>
      </c>
      <c r="F394" s="87" t="s">
        <v>119</v>
      </c>
      <c r="G394" s="88">
        <v>7</v>
      </c>
      <c r="H394" s="87" t="str">
        <f>CONCATENATE(F394,"/",G394)</f>
        <v>XXX291/7</v>
      </c>
      <c r="I394" s="89" t="s">
        <v>3</v>
      </c>
      <c r="J394" s="89" t="s">
        <v>3</v>
      </c>
      <c r="K394" s="65">
        <v>0.52083333333333337</v>
      </c>
      <c r="L394" s="90">
        <v>0.52361111111111114</v>
      </c>
      <c r="M394" s="87" t="s">
        <v>9</v>
      </c>
      <c r="N394" s="91">
        <v>0.55972222222222223</v>
      </c>
      <c r="O394" s="87" t="s">
        <v>19</v>
      </c>
      <c r="P394" s="87" t="str">
        <f t="shared" si="489"/>
        <v>OK</v>
      </c>
      <c r="Q394" s="4">
        <f t="shared" si="490"/>
        <v>3.6111111111111094E-2</v>
      </c>
      <c r="R394" s="4">
        <f t="shared" si="491"/>
        <v>2.7777777777777679E-3</v>
      </c>
      <c r="S394" s="4">
        <f t="shared" si="492"/>
        <v>3.8888888888888862E-2</v>
      </c>
      <c r="T394" s="4">
        <f t="shared" si="495"/>
        <v>8.8194444444444464E-2</v>
      </c>
      <c r="U394" s="1">
        <v>32.200000000000003</v>
      </c>
      <c r="V394" s="1">
        <f>INDEX('Počty dní'!A:E,MATCH(E394,'Počty dní'!C:C,0),4)</f>
        <v>195</v>
      </c>
      <c r="W394" s="17">
        <f>V394*U394</f>
        <v>6279.0000000000009</v>
      </c>
      <c r="Y394" s="59"/>
      <c r="Z394" s="59"/>
      <c r="AA394" s="59"/>
    </row>
    <row r="395" spans="1:27" x14ac:dyDescent="0.25">
      <c r="A395" s="86">
        <v>831</v>
      </c>
      <c r="B395" s="87">
        <v>8031</v>
      </c>
      <c r="C395" s="87" t="s">
        <v>2</v>
      </c>
      <c r="D395" s="87"/>
      <c r="E395" s="87" t="str">
        <f>CONCATENATE(C395,D395)</f>
        <v>X</v>
      </c>
      <c r="F395" s="87" t="s">
        <v>119</v>
      </c>
      <c r="G395" s="88">
        <v>12</v>
      </c>
      <c r="H395" s="87" t="str">
        <f>CONCATENATE(F395,"/",G395)</f>
        <v>XXX291/12</v>
      </c>
      <c r="I395" s="89" t="s">
        <v>3</v>
      </c>
      <c r="J395" s="89" t="s">
        <v>3</v>
      </c>
      <c r="K395" s="65">
        <v>0.60277777777777775</v>
      </c>
      <c r="L395" s="90">
        <v>0.60486111111111107</v>
      </c>
      <c r="M395" s="87" t="s">
        <v>19</v>
      </c>
      <c r="N395" s="91">
        <v>0.64097222222222228</v>
      </c>
      <c r="O395" s="87" t="s">
        <v>9</v>
      </c>
      <c r="P395" s="87" t="str">
        <f t="shared" si="489"/>
        <v>OK</v>
      </c>
      <c r="Q395" s="4">
        <f t="shared" si="490"/>
        <v>3.6111111111111205E-2</v>
      </c>
      <c r="R395" s="4">
        <f t="shared" si="491"/>
        <v>2.0833333333333259E-3</v>
      </c>
      <c r="S395" s="4">
        <f t="shared" si="492"/>
        <v>3.8194444444444531E-2</v>
      </c>
      <c r="T395" s="4">
        <f t="shared" si="495"/>
        <v>4.3055555555555514E-2</v>
      </c>
      <c r="U395" s="1">
        <v>32.200000000000003</v>
      </c>
      <c r="V395" s="1">
        <f>INDEX('Počty dní'!A:E,MATCH(E395,'Počty dní'!C:C,0),4)</f>
        <v>195</v>
      </c>
      <c r="W395" s="17">
        <f>V395*U395</f>
        <v>6279.0000000000009</v>
      </c>
      <c r="Y395" s="59"/>
      <c r="Z395" s="59"/>
      <c r="AA395" s="59"/>
    </row>
    <row r="396" spans="1:27" ht="15.75" thickBot="1" x14ac:dyDescent="0.3">
      <c r="A396" s="86">
        <v>831</v>
      </c>
      <c r="B396" s="87">
        <v>8031</v>
      </c>
      <c r="C396" s="87" t="s">
        <v>2</v>
      </c>
      <c r="D396" s="87"/>
      <c r="E396" s="87" t="str">
        <f>CONCATENATE(C396,D396)</f>
        <v>X</v>
      </c>
      <c r="F396" s="87" t="s">
        <v>119</v>
      </c>
      <c r="G396" s="88">
        <v>11</v>
      </c>
      <c r="H396" s="87" t="str">
        <f>CONCATENATE(F396,"/",G396)</f>
        <v>XXX291/11</v>
      </c>
      <c r="I396" s="89" t="s">
        <v>3</v>
      </c>
      <c r="J396" s="89" t="s">
        <v>3</v>
      </c>
      <c r="K396" s="65">
        <v>0.6875</v>
      </c>
      <c r="L396" s="90">
        <v>0.69027777777777777</v>
      </c>
      <c r="M396" s="87" t="s">
        <v>9</v>
      </c>
      <c r="N396" s="91">
        <v>0.72222222222222221</v>
      </c>
      <c r="O396" s="87" t="s">
        <v>21</v>
      </c>
      <c r="P396" s="87"/>
      <c r="Q396" s="4">
        <f t="shared" si="490"/>
        <v>3.1944444444444442E-2</v>
      </c>
      <c r="R396" s="4">
        <f t="shared" si="491"/>
        <v>2.7777777777777679E-3</v>
      </c>
      <c r="S396" s="4">
        <f t="shared" si="492"/>
        <v>3.472222222222221E-2</v>
      </c>
      <c r="T396" s="4">
        <f t="shared" si="495"/>
        <v>4.6527777777777724E-2</v>
      </c>
      <c r="U396" s="1">
        <v>28.3</v>
      </c>
      <c r="V396" s="1">
        <f>INDEX('Počty dní'!A:E,MATCH(E396,'Počty dní'!C:C,0),4)</f>
        <v>195</v>
      </c>
      <c r="W396" s="17">
        <f>V396*U396</f>
        <v>5518.5</v>
      </c>
      <c r="Y396" s="59"/>
      <c r="Z396" s="59"/>
      <c r="AA396" s="59"/>
    </row>
    <row r="397" spans="1:27" ht="15.75" thickBot="1" x14ac:dyDescent="0.3">
      <c r="A397" s="106" t="str">
        <f ca="1">CONCATENATE(INDIRECT("R[-3]C[0]",FALSE),"celkem")</f>
        <v>831celkem</v>
      </c>
      <c r="B397" s="107"/>
      <c r="C397" s="107" t="str">
        <f ca="1">INDIRECT("R[-1]C[12]",FALSE)</f>
        <v>Žirovnice,,nám.</v>
      </c>
      <c r="D397" s="108"/>
      <c r="E397" s="107"/>
      <c r="F397" s="108"/>
      <c r="G397" s="109"/>
      <c r="H397" s="110"/>
      <c r="I397" s="111"/>
      <c r="J397" s="112" t="str">
        <f ca="1">INDIRECT("R[-3]C[0]",FALSE)</f>
        <v>S</v>
      </c>
      <c r="K397" s="113"/>
      <c r="L397" s="114"/>
      <c r="M397" s="115"/>
      <c r="N397" s="114"/>
      <c r="O397" s="116"/>
      <c r="P397" s="107"/>
      <c r="Q397" s="8">
        <f>SUM(Q390:Q396)</f>
        <v>0.22291666666666676</v>
      </c>
      <c r="R397" s="8">
        <f>SUM(R390:R396)</f>
        <v>1.3888888888888895E-2</v>
      </c>
      <c r="S397" s="8">
        <f>SUM(S390:S396)</f>
        <v>0.23680555555555566</v>
      </c>
      <c r="T397" s="8">
        <f>SUM(T390:T396)</f>
        <v>0.29374999999999984</v>
      </c>
      <c r="U397" s="9">
        <f>SUM(U390:U396)</f>
        <v>200.2</v>
      </c>
      <c r="V397" s="10"/>
      <c r="W397" s="11">
        <f>SUM(W390:W396)</f>
        <v>39039</v>
      </c>
      <c r="Y397" s="59"/>
      <c r="Z397" s="59"/>
      <c r="AA397" s="59"/>
    </row>
    <row r="398" spans="1:27" x14ac:dyDescent="0.25">
      <c r="K398" s="75"/>
      <c r="L398" s="75"/>
      <c r="Y398" s="59"/>
      <c r="Z398" s="59"/>
      <c r="AA398" s="59"/>
    </row>
    <row r="399" spans="1:27" ht="15.75" thickBot="1" x14ac:dyDescent="0.3">
      <c r="K399" s="75"/>
      <c r="Y399" s="59"/>
      <c r="Z399" s="59"/>
      <c r="AA399" s="59"/>
    </row>
    <row r="400" spans="1:27" x14ac:dyDescent="0.25">
      <c r="A400" s="80">
        <v>832</v>
      </c>
      <c r="B400" s="81">
        <v>8032</v>
      </c>
      <c r="C400" s="81" t="s">
        <v>2</v>
      </c>
      <c r="D400" s="81"/>
      <c r="E400" s="81" t="str">
        <f t="shared" ref="E400:E406" si="500">CONCATENATE(C400,D400)</f>
        <v>X</v>
      </c>
      <c r="F400" s="81" t="s">
        <v>122</v>
      </c>
      <c r="G400" s="82">
        <v>1</v>
      </c>
      <c r="H400" s="81" t="str">
        <f t="shared" ref="H400:H406" si="501">CONCATENATE(F400,"/",G400)</f>
        <v>XXX293/1</v>
      </c>
      <c r="I400" s="83" t="s">
        <v>3</v>
      </c>
      <c r="J400" s="83" t="s">
        <v>3</v>
      </c>
      <c r="K400" s="67">
        <v>0.22152777777777777</v>
      </c>
      <c r="L400" s="84">
        <v>0.22222222222222221</v>
      </c>
      <c r="M400" s="123" t="s">
        <v>21</v>
      </c>
      <c r="N400" s="85">
        <v>0.23333333333333334</v>
      </c>
      <c r="O400" s="123" t="s">
        <v>127</v>
      </c>
      <c r="P400" s="81" t="str">
        <f t="shared" ref="P400:P410" si="502">IF(M401=O400,"OK","POZOR")</f>
        <v>OK</v>
      </c>
      <c r="Q400" s="14">
        <f t="shared" ref="Q400:Q410" si="503">IF(ISNUMBER(G400),N400-L400,IF(F400="přejezd",N400-L400,0))</f>
        <v>1.1111111111111127E-2</v>
      </c>
      <c r="R400" s="14">
        <f t="shared" ref="R400:R410" si="504">IF(ISNUMBER(G400),L400-K400,0)</f>
        <v>6.9444444444444198E-4</v>
      </c>
      <c r="S400" s="14">
        <f t="shared" ref="S400:S410" si="505">Q400+R400</f>
        <v>1.1805555555555569E-2</v>
      </c>
      <c r="T400" s="14"/>
      <c r="U400" s="13">
        <v>10.9</v>
      </c>
      <c r="V400" s="13">
        <f>INDEX('Počty dní'!A:E,MATCH(E400,'Počty dní'!C:C,0),4)</f>
        <v>195</v>
      </c>
      <c r="W400" s="16">
        <f t="shared" ref="W400:W406" si="506">V400*U400</f>
        <v>2125.5</v>
      </c>
      <c r="Y400" s="59"/>
      <c r="Z400" s="59"/>
      <c r="AA400" s="59"/>
    </row>
    <row r="401" spans="1:27" x14ac:dyDescent="0.25">
      <c r="A401" s="86">
        <v>832</v>
      </c>
      <c r="B401" s="87">
        <v>8032</v>
      </c>
      <c r="C401" s="87" t="s">
        <v>2</v>
      </c>
      <c r="D401" s="87"/>
      <c r="E401" s="87" t="str">
        <f>CONCATENATE(C401,D401)</f>
        <v>X</v>
      </c>
      <c r="F401" s="87" t="s">
        <v>122</v>
      </c>
      <c r="G401" s="88">
        <v>2</v>
      </c>
      <c r="H401" s="87" t="str">
        <f>CONCATENATE(F401,"/",G401)</f>
        <v>XXX293/2</v>
      </c>
      <c r="I401" s="89" t="s">
        <v>3</v>
      </c>
      <c r="J401" s="89" t="s">
        <v>3</v>
      </c>
      <c r="K401" s="65">
        <v>0.26319444444444445</v>
      </c>
      <c r="L401" s="90">
        <v>0.2638888888888889</v>
      </c>
      <c r="M401" s="124" t="s">
        <v>127</v>
      </c>
      <c r="N401" s="91">
        <v>0.27500000000000002</v>
      </c>
      <c r="O401" s="124" t="s">
        <v>21</v>
      </c>
      <c r="P401" s="87" t="str">
        <f t="shared" ref="P401:P409" si="507">IF(M402=O401,"OK","POZOR")</f>
        <v>OK</v>
      </c>
      <c r="Q401" s="4">
        <f t="shared" ref="Q401:Q409" si="508">IF(ISNUMBER(G401),N401-L401,IF(F401="přejezd",N401-L401,0))</f>
        <v>1.1111111111111127E-2</v>
      </c>
      <c r="R401" s="4">
        <f t="shared" ref="R401:R409" si="509">IF(ISNUMBER(G401),L401-K401,0)</f>
        <v>6.9444444444444198E-4</v>
      </c>
      <c r="S401" s="4">
        <f t="shared" ref="S401:S409" si="510">Q401+R401</f>
        <v>1.1805555555555569E-2</v>
      </c>
      <c r="T401" s="4">
        <f t="shared" ref="T401:T409" si="511">K401-N400</f>
        <v>2.9861111111111116E-2</v>
      </c>
      <c r="U401" s="1">
        <v>10.9</v>
      </c>
      <c r="V401" s="1">
        <f>INDEX('Počty dní'!A:E,MATCH(E401,'Počty dní'!C:C,0),4)</f>
        <v>195</v>
      </c>
      <c r="W401" s="17">
        <f>V401*U401</f>
        <v>2125.5</v>
      </c>
      <c r="Y401" s="59"/>
      <c r="Z401" s="59"/>
      <c r="AA401" s="59"/>
    </row>
    <row r="402" spans="1:27" x14ac:dyDescent="0.25">
      <c r="A402" s="86">
        <v>832</v>
      </c>
      <c r="B402" s="87">
        <v>8032</v>
      </c>
      <c r="C402" s="87" t="s">
        <v>2</v>
      </c>
      <c r="D402" s="87">
        <v>10</v>
      </c>
      <c r="E402" s="87" t="str">
        <f t="shared" si="500"/>
        <v>X10</v>
      </c>
      <c r="F402" s="87" t="s">
        <v>122</v>
      </c>
      <c r="G402" s="88">
        <v>3</v>
      </c>
      <c r="H402" s="87" t="str">
        <f t="shared" si="501"/>
        <v>XXX293/3</v>
      </c>
      <c r="I402" s="89" t="s">
        <v>3</v>
      </c>
      <c r="J402" s="89" t="s">
        <v>3</v>
      </c>
      <c r="K402" s="65">
        <v>0.27500000000000002</v>
      </c>
      <c r="L402" s="90">
        <v>0.27638888888888891</v>
      </c>
      <c r="M402" s="124" t="s">
        <v>21</v>
      </c>
      <c r="N402" s="91">
        <v>0.29236111111111113</v>
      </c>
      <c r="O402" s="124" t="s">
        <v>85</v>
      </c>
      <c r="P402" s="87" t="str">
        <f t="shared" si="507"/>
        <v>OK</v>
      </c>
      <c r="Q402" s="4">
        <f t="shared" si="508"/>
        <v>1.5972222222222221E-2</v>
      </c>
      <c r="R402" s="4">
        <f t="shared" si="509"/>
        <v>1.388888888888884E-3</v>
      </c>
      <c r="S402" s="4">
        <f t="shared" si="510"/>
        <v>1.7361111111111105E-2</v>
      </c>
      <c r="T402" s="4">
        <f t="shared" si="511"/>
        <v>0</v>
      </c>
      <c r="U402" s="1">
        <v>14.5</v>
      </c>
      <c r="V402" s="1">
        <f>INDEX('Počty dní'!A:E,MATCH(E402,'Počty dní'!C:C,0),4)</f>
        <v>195</v>
      </c>
      <c r="W402" s="17">
        <f t="shared" si="506"/>
        <v>2827.5</v>
      </c>
      <c r="Y402" s="59"/>
      <c r="Z402" s="59"/>
      <c r="AA402" s="59"/>
    </row>
    <row r="403" spans="1:27" x14ac:dyDescent="0.25">
      <c r="A403" s="86">
        <v>832</v>
      </c>
      <c r="B403" s="87">
        <v>8032</v>
      </c>
      <c r="C403" s="87" t="s">
        <v>2</v>
      </c>
      <c r="D403" s="87">
        <v>10</v>
      </c>
      <c r="E403" s="87" t="str">
        <f>CONCATENATE(C403,D403)</f>
        <v>X10</v>
      </c>
      <c r="F403" s="87" t="s">
        <v>122</v>
      </c>
      <c r="G403" s="88">
        <v>4</v>
      </c>
      <c r="H403" s="87" t="str">
        <f>CONCATENATE(F403,"/",G403)</f>
        <v>XXX293/4</v>
      </c>
      <c r="I403" s="89" t="s">
        <v>3</v>
      </c>
      <c r="J403" s="89" t="s">
        <v>3</v>
      </c>
      <c r="K403" s="65">
        <v>0.29236111111111113</v>
      </c>
      <c r="L403" s="90">
        <v>0.29305555555555557</v>
      </c>
      <c r="M403" s="124" t="s">
        <v>85</v>
      </c>
      <c r="N403" s="91">
        <v>0.30416666666666664</v>
      </c>
      <c r="O403" s="124" t="s">
        <v>21</v>
      </c>
      <c r="P403" s="87" t="str">
        <f t="shared" si="507"/>
        <v>OK</v>
      </c>
      <c r="Q403" s="4">
        <f t="shared" si="508"/>
        <v>1.1111111111111072E-2</v>
      </c>
      <c r="R403" s="4">
        <f t="shared" si="509"/>
        <v>6.9444444444444198E-4</v>
      </c>
      <c r="S403" s="4">
        <f t="shared" si="510"/>
        <v>1.1805555555555514E-2</v>
      </c>
      <c r="T403" s="4">
        <f t="shared" si="511"/>
        <v>0</v>
      </c>
      <c r="U403" s="1">
        <v>10.4</v>
      </c>
      <c r="V403" s="1">
        <f>INDEX('Počty dní'!A:E,MATCH(E403,'Počty dní'!C:C,0),4)</f>
        <v>195</v>
      </c>
      <c r="W403" s="17">
        <f>V403*U403</f>
        <v>2028</v>
      </c>
      <c r="Y403" s="59"/>
      <c r="Z403" s="59"/>
      <c r="AA403" s="59"/>
    </row>
    <row r="404" spans="1:27" x14ac:dyDescent="0.25">
      <c r="A404" s="86">
        <v>832</v>
      </c>
      <c r="B404" s="87">
        <v>8032</v>
      </c>
      <c r="C404" s="87" t="s">
        <v>2</v>
      </c>
      <c r="D404" s="87">
        <v>10</v>
      </c>
      <c r="E404" s="87" t="str">
        <f t="shared" si="500"/>
        <v>X10</v>
      </c>
      <c r="F404" s="87" t="s">
        <v>122</v>
      </c>
      <c r="G404" s="88">
        <v>5</v>
      </c>
      <c r="H404" s="87" t="str">
        <f t="shared" si="501"/>
        <v>XXX293/5</v>
      </c>
      <c r="I404" s="89" t="s">
        <v>3</v>
      </c>
      <c r="J404" s="89" t="s">
        <v>3</v>
      </c>
      <c r="K404" s="65">
        <v>0.30486111111111114</v>
      </c>
      <c r="L404" s="90">
        <v>0.30555555555555558</v>
      </c>
      <c r="M404" s="124" t="s">
        <v>21</v>
      </c>
      <c r="N404" s="91">
        <v>0.31041666666666667</v>
      </c>
      <c r="O404" s="124" t="s">
        <v>86</v>
      </c>
      <c r="P404" s="87" t="str">
        <f t="shared" si="507"/>
        <v>OK</v>
      </c>
      <c r="Q404" s="4">
        <f t="shared" si="508"/>
        <v>4.8611111111110938E-3</v>
      </c>
      <c r="R404" s="4">
        <f t="shared" si="509"/>
        <v>6.9444444444444198E-4</v>
      </c>
      <c r="S404" s="4">
        <f t="shared" si="510"/>
        <v>5.5555555555555358E-3</v>
      </c>
      <c r="T404" s="4">
        <f t="shared" si="511"/>
        <v>6.9444444444449749E-4</v>
      </c>
      <c r="U404" s="1">
        <v>4.5</v>
      </c>
      <c r="V404" s="1">
        <f>INDEX('Počty dní'!A:E,MATCH(E404,'Počty dní'!C:C,0),4)</f>
        <v>195</v>
      </c>
      <c r="W404" s="17">
        <f t="shared" si="506"/>
        <v>877.5</v>
      </c>
      <c r="Y404" s="59"/>
      <c r="Z404" s="59"/>
      <c r="AA404" s="59"/>
    </row>
    <row r="405" spans="1:27" x14ac:dyDescent="0.25">
      <c r="A405" s="86">
        <v>832</v>
      </c>
      <c r="B405" s="87">
        <v>8032</v>
      </c>
      <c r="C405" s="87" t="s">
        <v>2</v>
      </c>
      <c r="D405" s="87">
        <v>10</v>
      </c>
      <c r="E405" s="87" t="str">
        <f>CONCATENATE(C405,D405)</f>
        <v>X10</v>
      </c>
      <c r="F405" s="87" t="s">
        <v>122</v>
      </c>
      <c r="G405" s="88">
        <v>6</v>
      </c>
      <c r="H405" s="87" t="str">
        <f>CONCATENATE(F405,"/",G405)</f>
        <v>XXX293/6</v>
      </c>
      <c r="I405" s="89" t="s">
        <v>3</v>
      </c>
      <c r="J405" s="89" t="s">
        <v>3</v>
      </c>
      <c r="K405" s="65">
        <v>0.31111111111111112</v>
      </c>
      <c r="L405" s="90">
        <v>0.31180555555555556</v>
      </c>
      <c r="M405" s="124" t="s">
        <v>86</v>
      </c>
      <c r="N405" s="91">
        <v>0.31666666666666665</v>
      </c>
      <c r="O405" s="124" t="s">
        <v>21</v>
      </c>
      <c r="P405" s="87" t="str">
        <f t="shared" si="507"/>
        <v>OK</v>
      </c>
      <c r="Q405" s="4">
        <f t="shared" si="508"/>
        <v>4.8611111111110938E-3</v>
      </c>
      <c r="R405" s="4">
        <f t="shared" si="509"/>
        <v>6.9444444444444198E-4</v>
      </c>
      <c r="S405" s="4">
        <f t="shared" si="510"/>
        <v>5.5555555555555358E-3</v>
      </c>
      <c r="T405" s="4">
        <f t="shared" si="511"/>
        <v>6.9444444444444198E-4</v>
      </c>
      <c r="U405" s="1">
        <v>4.5</v>
      </c>
      <c r="V405" s="1">
        <f>INDEX('Počty dní'!A:E,MATCH(E405,'Počty dní'!C:C,0),4)</f>
        <v>195</v>
      </c>
      <c r="W405" s="17">
        <f>V405*U405</f>
        <v>877.5</v>
      </c>
      <c r="Y405" s="59"/>
      <c r="Z405" s="59"/>
      <c r="AA405" s="59"/>
    </row>
    <row r="406" spans="1:27" x14ac:dyDescent="0.25">
      <c r="A406" s="86">
        <v>832</v>
      </c>
      <c r="B406" s="87">
        <v>8032</v>
      </c>
      <c r="C406" s="87" t="s">
        <v>2</v>
      </c>
      <c r="D406" s="87"/>
      <c r="E406" s="87" t="str">
        <f t="shared" si="500"/>
        <v>X</v>
      </c>
      <c r="F406" s="87" t="s">
        <v>122</v>
      </c>
      <c r="G406" s="88">
        <v>7</v>
      </c>
      <c r="H406" s="87" t="str">
        <f t="shared" si="501"/>
        <v>XXX293/7</v>
      </c>
      <c r="I406" s="89" t="s">
        <v>3</v>
      </c>
      <c r="J406" s="89" t="s">
        <v>3</v>
      </c>
      <c r="K406" s="65">
        <v>0.34583333333333333</v>
      </c>
      <c r="L406" s="90">
        <v>0.34722222222222221</v>
      </c>
      <c r="M406" s="124" t="s">
        <v>21</v>
      </c>
      <c r="N406" s="91">
        <v>0.3576388888888889</v>
      </c>
      <c r="O406" s="124" t="s">
        <v>85</v>
      </c>
      <c r="P406" s="87" t="str">
        <f t="shared" si="507"/>
        <v>OK</v>
      </c>
      <c r="Q406" s="4">
        <f t="shared" si="508"/>
        <v>1.0416666666666685E-2</v>
      </c>
      <c r="R406" s="4">
        <f t="shared" si="509"/>
        <v>1.388888888888884E-3</v>
      </c>
      <c r="S406" s="4">
        <f t="shared" si="510"/>
        <v>1.1805555555555569E-2</v>
      </c>
      <c r="T406" s="4">
        <f t="shared" si="511"/>
        <v>2.9166666666666674E-2</v>
      </c>
      <c r="U406" s="1">
        <v>10.4</v>
      </c>
      <c r="V406" s="1">
        <f>INDEX('Počty dní'!A:E,MATCH(E406,'Počty dní'!C:C,0),4)</f>
        <v>195</v>
      </c>
      <c r="W406" s="17">
        <f t="shared" si="506"/>
        <v>2028</v>
      </c>
      <c r="Y406" s="59"/>
      <c r="Z406" s="59"/>
      <c r="AA406" s="59"/>
    </row>
    <row r="407" spans="1:27" x14ac:dyDescent="0.25">
      <c r="A407" s="86">
        <v>832</v>
      </c>
      <c r="B407" s="87">
        <v>8032</v>
      </c>
      <c r="C407" s="87" t="s">
        <v>2</v>
      </c>
      <c r="D407" s="87"/>
      <c r="E407" s="87" t="str">
        <f t="shared" ref="E407:E418" si="512">CONCATENATE(C407,D407)</f>
        <v>X</v>
      </c>
      <c r="F407" s="87" t="s">
        <v>122</v>
      </c>
      <c r="G407" s="88">
        <v>8</v>
      </c>
      <c r="H407" s="87" t="str">
        <f t="shared" ref="H407:H419" si="513">CONCATENATE(F407,"/",G407)</f>
        <v>XXX293/8</v>
      </c>
      <c r="I407" s="89" t="s">
        <v>3</v>
      </c>
      <c r="J407" s="89" t="s">
        <v>3</v>
      </c>
      <c r="K407" s="65">
        <v>0.38750000000000001</v>
      </c>
      <c r="L407" s="90">
        <v>0.3888888888888889</v>
      </c>
      <c r="M407" s="124" t="s">
        <v>85</v>
      </c>
      <c r="N407" s="91">
        <v>0.4</v>
      </c>
      <c r="O407" s="124" t="s">
        <v>21</v>
      </c>
      <c r="P407" s="87" t="str">
        <f t="shared" si="507"/>
        <v>OK</v>
      </c>
      <c r="Q407" s="4">
        <f t="shared" si="508"/>
        <v>1.1111111111111127E-2</v>
      </c>
      <c r="R407" s="4">
        <f t="shared" si="509"/>
        <v>1.388888888888884E-3</v>
      </c>
      <c r="S407" s="4">
        <f t="shared" si="510"/>
        <v>1.2500000000000011E-2</v>
      </c>
      <c r="T407" s="4">
        <f t="shared" si="511"/>
        <v>2.9861111111111116E-2</v>
      </c>
      <c r="U407" s="1">
        <v>10.4</v>
      </c>
      <c r="V407" s="1">
        <f>INDEX('Počty dní'!A:E,MATCH(E407,'Počty dní'!C:C,0),4)</f>
        <v>195</v>
      </c>
      <c r="W407" s="17">
        <f t="shared" ref="W407:W418" si="514">V407*U407</f>
        <v>2028</v>
      </c>
      <c r="Y407" s="59"/>
      <c r="Z407" s="59"/>
      <c r="AA407" s="59"/>
    </row>
    <row r="408" spans="1:27" x14ac:dyDescent="0.25">
      <c r="A408" s="86">
        <v>832</v>
      </c>
      <c r="B408" s="87">
        <v>8032</v>
      </c>
      <c r="C408" s="87" t="s">
        <v>2</v>
      </c>
      <c r="D408" s="87"/>
      <c r="E408" s="87" t="str">
        <f t="shared" si="512"/>
        <v>X</v>
      </c>
      <c r="F408" s="87" t="s">
        <v>122</v>
      </c>
      <c r="G408" s="88">
        <v>9</v>
      </c>
      <c r="H408" s="87" t="str">
        <f t="shared" si="513"/>
        <v>XXX293/9</v>
      </c>
      <c r="I408" s="89" t="s">
        <v>3</v>
      </c>
      <c r="J408" s="89" t="s">
        <v>3</v>
      </c>
      <c r="K408" s="65">
        <v>0.51249999999999996</v>
      </c>
      <c r="L408" s="90">
        <v>0.51388888888888884</v>
      </c>
      <c r="M408" s="124" t="s">
        <v>21</v>
      </c>
      <c r="N408" s="91">
        <v>0.52430555555555558</v>
      </c>
      <c r="O408" s="124" t="s">
        <v>85</v>
      </c>
      <c r="P408" s="87" t="str">
        <f t="shared" si="507"/>
        <v>OK</v>
      </c>
      <c r="Q408" s="4">
        <f t="shared" si="508"/>
        <v>1.0416666666666741E-2</v>
      </c>
      <c r="R408" s="4">
        <f t="shared" si="509"/>
        <v>1.388888888888884E-3</v>
      </c>
      <c r="S408" s="4">
        <f t="shared" si="510"/>
        <v>1.1805555555555625E-2</v>
      </c>
      <c r="T408" s="4">
        <f t="shared" si="511"/>
        <v>0.11249999999999993</v>
      </c>
      <c r="U408" s="1">
        <v>10.4</v>
      </c>
      <c r="V408" s="1">
        <f>INDEX('Počty dní'!A:E,MATCH(E408,'Počty dní'!C:C,0),4)</f>
        <v>195</v>
      </c>
      <c r="W408" s="17">
        <f t="shared" si="514"/>
        <v>2028</v>
      </c>
      <c r="Y408" s="59"/>
      <c r="Z408" s="59"/>
      <c r="AA408" s="59"/>
    </row>
    <row r="409" spans="1:27" x14ac:dyDescent="0.25">
      <c r="A409" s="86">
        <v>832</v>
      </c>
      <c r="B409" s="87">
        <v>8032</v>
      </c>
      <c r="C409" s="87" t="s">
        <v>2</v>
      </c>
      <c r="D409" s="87">
        <v>10</v>
      </c>
      <c r="E409" s="87" t="str">
        <f t="shared" si="512"/>
        <v>X10</v>
      </c>
      <c r="F409" s="87" t="s">
        <v>122</v>
      </c>
      <c r="G409" s="88">
        <v>10</v>
      </c>
      <c r="H409" s="87" t="str">
        <f t="shared" si="513"/>
        <v>XXX293/10</v>
      </c>
      <c r="I409" s="89" t="s">
        <v>3</v>
      </c>
      <c r="J409" s="89" t="s">
        <v>3</v>
      </c>
      <c r="K409" s="65">
        <v>0.53680555555555554</v>
      </c>
      <c r="L409" s="90">
        <v>0.53819444444444442</v>
      </c>
      <c r="M409" s="124" t="s">
        <v>85</v>
      </c>
      <c r="N409" s="91">
        <v>0.54652777777777772</v>
      </c>
      <c r="O409" s="124" t="s">
        <v>87</v>
      </c>
      <c r="P409" s="87" t="str">
        <f t="shared" si="507"/>
        <v>OK</v>
      </c>
      <c r="Q409" s="4">
        <f t="shared" si="508"/>
        <v>8.3333333333333037E-3</v>
      </c>
      <c r="R409" s="4">
        <f t="shared" si="509"/>
        <v>1.388888888888884E-3</v>
      </c>
      <c r="S409" s="4">
        <f t="shared" si="510"/>
        <v>9.7222222222221877E-3</v>
      </c>
      <c r="T409" s="4">
        <f t="shared" si="511"/>
        <v>1.2499999999999956E-2</v>
      </c>
      <c r="U409" s="1">
        <v>6.8</v>
      </c>
      <c r="V409" s="1">
        <f>INDEX('Počty dní'!A:E,MATCH(E409,'Počty dní'!C:C,0),4)</f>
        <v>195</v>
      </c>
      <c r="W409" s="17">
        <f t="shared" si="514"/>
        <v>1326</v>
      </c>
      <c r="Y409" s="59"/>
      <c r="Z409" s="59"/>
      <c r="AA409" s="59"/>
    </row>
    <row r="410" spans="1:27" x14ac:dyDescent="0.25">
      <c r="A410" s="86">
        <v>832</v>
      </c>
      <c r="B410" s="87">
        <v>8032</v>
      </c>
      <c r="C410" s="87" t="s">
        <v>2</v>
      </c>
      <c r="D410" s="87">
        <v>10</v>
      </c>
      <c r="E410" s="87" t="str">
        <f t="shared" si="512"/>
        <v>X10</v>
      </c>
      <c r="F410" s="87" t="s">
        <v>122</v>
      </c>
      <c r="G410" s="88">
        <v>11</v>
      </c>
      <c r="H410" s="87" t="str">
        <f t="shared" si="513"/>
        <v>XXX293/11</v>
      </c>
      <c r="I410" s="89" t="s">
        <v>3</v>
      </c>
      <c r="J410" s="89" t="s">
        <v>3</v>
      </c>
      <c r="K410" s="65">
        <v>0.54652777777777772</v>
      </c>
      <c r="L410" s="90">
        <v>0.54722222222222228</v>
      </c>
      <c r="M410" s="124" t="s">
        <v>87</v>
      </c>
      <c r="N410" s="91">
        <v>0.55486111111111114</v>
      </c>
      <c r="O410" s="124" t="s">
        <v>85</v>
      </c>
      <c r="P410" s="87" t="str">
        <f t="shared" si="502"/>
        <v>OK</v>
      </c>
      <c r="Q410" s="4">
        <f t="shared" si="503"/>
        <v>7.6388888888888618E-3</v>
      </c>
      <c r="R410" s="4">
        <f t="shared" si="504"/>
        <v>6.94444444444553E-4</v>
      </c>
      <c r="S410" s="4">
        <f t="shared" si="505"/>
        <v>8.3333333333334147E-3</v>
      </c>
      <c r="T410" s="4">
        <f t="shared" ref="T410" si="515">K410-N409</f>
        <v>0</v>
      </c>
      <c r="U410" s="1">
        <v>6.8</v>
      </c>
      <c r="V410" s="1">
        <f>INDEX('Počty dní'!A:E,MATCH(E410,'Počty dní'!C:C,0),4)</f>
        <v>195</v>
      </c>
      <c r="W410" s="17">
        <f t="shared" si="514"/>
        <v>1326</v>
      </c>
      <c r="Y410" s="59"/>
      <c r="Z410" s="59"/>
      <c r="AA410" s="59"/>
    </row>
    <row r="411" spans="1:27" x14ac:dyDescent="0.25">
      <c r="A411" s="86">
        <v>832</v>
      </c>
      <c r="B411" s="87">
        <v>8032</v>
      </c>
      <c r="C411" s="87" t="s">
        <v>2</v>
      </c>
      <c r="D411" s="87"/>
      <c r="E411" s="87" t="str">
        <f t="shared" si="512"/>
        <v>X</v>
      </c>
      <c r="F411" s="87" t="s">
        <v>122</v>
      </c>
      <c r="G411" s="88">
        <v>12</v>
      </c>
      <c r="H411" s="87" t="str">
        <f t="shared" si="513"/>
        <v>XXX293/12</v>
      </c>
      <c r="I411" s="89" t="s">
        <v>3</v>
      </c>
      <c r="J411" s="89" t="s">
        <v>3</v>
      </c>
      <c r="K411" s="65">
        <v>0.55486111111111114</v>
      </c>
      <c r="L411" s="90">
        <v>0.55555555555555558</v>
      </c>
      <c r="M411" s="124" t="s">
        <v>85</v>
      </c>
      <c r="N411" s="91">
        <v>0.56666666666666665</v>
      </c>
      <c r="O411" s="124" t="s">
        <v>21</v>
      </c>
      <c r="P411" s="87" t="str">
        <f t="shared" ref="P411:P418" si="516">IF(M412=O411,"OK","POZOR")</f>
        <v>OK</v>
      </c>
      <c r="Q411" s="4">
        <f t="shared" ref="Q411:Q419" si="517">IF(ISNUMBER(G411),N411-L411,IF(F411="přejezd",N411-L411,0))</f>
        <v>1.1111111111111072E-2</v>
      </c>
      <c r="R411" s="4">
        <f t="shared" ref="R411:R419" si="518">IF(ISNUMBER(G411),L411-K411,0)</f>
        <v>6.9444444444444198E-4</v>
      </c>
      <c r="S411" s="4">
        <f t="shared" ref="S411:S419" si="519">Q411+R411</f>
        <v>1.1805555555555514E-2</v>
      </c>
      <c r="T411" s="4">
        <f t="shared" ref="T411:T419" si="520">K411-N410</f>
        <v>0</v>
      </c>
      <c r="U411" s="1">
        <v>10.4</v>
      </c>
      <c r="V411" s="1">
        <f>INDEX('Počty dní'!A:E,MATCH(E411,'Počty dní'!C:C,0),4)</f>
        <v>195</v>
      </c>
      <c r="W411" s="17">
        <f t="shared" si="514"/>
        <v>2028</v>
      </c>
      <c r="Y411" s="59"/>
      <c r="Z411" s="59"/>
      <c r="AA411" s="59"/>
    </row>
    <row r="412" spans="1:27" x14ac:dyDescent="0.25">
      <c r="A412" s="86">
        <v>832</v>
      </c>
      <c r="B412" s="87">
        <v>8032</v>
      </c>
      <c r="C412" s="87" t="s">
        <v>2</v>
      </c>
      <c r="D412" s="87">
        <v>10</v>
      </c>
      <c r="E412" s="87" t="str">
        <f t="shared" si="512"/>
        <v>X10</v>
      </c>
      <c r="F412" s="87" t="s">
        <v>122</v>
      </c>
      <c r="G412" s="88">
        <v>13</v>
      </c>
      <c r="H412" s="87" t="str">
        <f t="shared" si="513"/>
        <v>XXX293/13</v>
      </c>
      <c r="I412" s="89" t="s">
        <v>3</v>
      </c>
      <c r="J412" s="89" t="s">
        <v>3</v>
      </c>
      <c r="K412" s="65">
        <v>0.57847222222222228</v>
      </c>
      <c r="L412" s="90">
        <v>0.57986111111111116</v>
      </c>
      <c r="M412" s="124" t="s">
        <v>21</v>
      </c>
      <c r="N412" s="91">
        <v>0.58472222222222225</v>
      </c>
      <c r="O412" s="124" t="s">
        <v>86</v>
      </c>
      <c r="P412" s="87" t="str">
        <f t="shared" si="516"/>
        <v>OK</v>
      </c>
      <c r="Q412" s="4">
        <f t="shared" si="517"/>
        <v>4.8611111111110938E-3</v>
      </c>
      <c r="R412" s="4">
        <f t="shared" si="518"/>
        <v>1.388888888888884E-3</v>
      </c>
      <c r="S412" s="4">
        <f t="shared" si="519"/>
        <v>6.2499999999999778E-3</v>
      </c>
      <c r="T412" s="4">
        <f t="shared" si="520"/>
        <v>1.1805555555555625E-2</v>
      </c>
      <c r="U412" s="1">
        <v>4.5</v>
      </c>
      <c r="V412" s="1">
        <f>INDEX('Počty dní'!A:E,MATCH(E412,'Počty dní'!C:C,0),4)</f>
        <v>195</v>
      </c>
      <c r="W412" s="17">
        <f t="shared" si="514"/>
        <v>877.5</v>
      </c>
      <c r="Y412" s="59"/>
      <c r="Z412" s="59"/>
      <c r="AA412" s="59"/>
    </row>
    <row r="413" spans="1:27" x14ac:dyDescent="0.25">
      <c r="A413" s="86">
        <v>832</v>
      </c>
      <c r="B413" s="87">
        <v>8032</v>
      </c>
      <c r="C413" s="87" t="s">
        <v>2</v>
      </c>
      <c r="D413" s="87">
        <v>10</v>
      </c>
      <c r="E413" s="87" t="str">
        <f t="shared" si="512"/>
        <v>X10</v>
      </c>
      <c r="F413" s="87" t="s">
        <v>122</v>
      </c>
      <c r="G413" s="88">
        <v>14</v>
      </c>
      <c r="H413" s="87" t="str">
        <f t="shared" si="513"/>
        <v>XXX293/14</v>
      </c>
      <c r="I413" s="89" t="s">
        <v>3</v>
      </c>
      <c r="J413" s="89" t="s">
        <v>3</v>
      </c>
      <c r="K413" s="65">
        <v>0.58611111111111114</v>
      </c>
      <c r="L413" s="90">
        <v>0.58680555555555558</v>
      </c>
      <c r="M413" s="124" t="s">
        <v>86</v>
      </c>
      <c r="N413" s="91">
        <v>0.59166666666666667</v>
      </c>
      <c r="O413" s="124" t="s">
        <v>21</v>
      </c>
      <c r="P413" s="87" t="str">
        <f t="shared" si="516"/>
        <v>OK</v>
      </c>
      <c r="Q413" s="4">
        <f t="shared" si="517"/>
        <v>4.8611111111110938E-3</v>
      </c>
      <c r="R413" s="4">
        <f t="shared" si="518"/>
        <v>6.9444444444444198E-4</v>
      </c>
      <c r="S413" s="4">
        <f t="shared" si="519"/>
        <v>5.5555555555555358E-3</v>
      </c>
      <c r="T413" s="4">
        <f t="shared" si="520"/>
        <v>1.388888888888884E-3</v>
      </c>
      <c r="U413" s="1">
        <v>4.5</v>
      </c>
      <c r="V413" s="1">
        <f>INDEX('Počty dní'!A:E,MATCH(E413,'Počty dní'!C:C,0),4)</f>
        <v>195</v>
      </c>
      <c r="W413" s="17">
        <f t="shared" si="514"/>
        <v>877.5</v>
      </c>
      <c r="Y413" s="59"/>
      <c r="Z413" s="59"/>
      <c r="AA413" s="59"/>
    </row>
    <row r="414" spans="1:27" x14ac:dyDescent="0.25">
      <c r="A414" s="86">
        <v>832</v>
      </c>
      <c r="B414" s="87">
        <v>8032</v>
      </c>
      <c r="C414" s="87" t="s">
        <v>2</v>
      </c>
      <c r="D414" s="87"/>
      <c r="E414" s="87" t="str">
        <f t="shared" si="512"/>
        <v>X</v>
      </c>
      <c r="F414" s="87" t="s">
        <v>122</v>
      </c>
      <c r="G414" s="88">
        <v>15</v>
      </c>
      <c r="H414" s="87" t="str">
        <f t="shared" si="513"/>
        <v>XXX293/15</v>
      </c>
      <c r="I414" s="89" t="s">
        <v>3</v>
      </c>
      <c r="J414" s="89" t="s">
        <v>3</v>
      </c>
      <c r="K414" s="65">
        <v>0.59583333333333333</v>
      </c>
      <c r="L414" s="90">
        <v>0.59722222222222221</v>
      </c>
      <c r="M414" s="124" t="s">
        <v>21</v>
      </c>
      <c r="N414" s="91">
        <v>0.60833333333333328</v>
      </c>
      <c r="O414" s="124" t="s">
        <v>127</v>
      </c>
      <c r="P414" s="87" t="str">
        <f t="shared" si="516"/>
        <v>OK</v>
      </c>
      <c r="Q414" s="4">
        <f t="shared" si="517"/>
        <v>1.1111111111111072E-2</v>
      </c>
      <c r="R414" s="4">
        <f t="shared" si="518"/>
        <v>1.388888888888884E-3</v>
      </c>
      <c r="S414" s="4">
        <f t="shared" si="519"/>
        <v>1.2499999999999956E-2</v>
      </c>
      <c r="T414" s="4">
        <f t="shared" si="520"/>
        <v>4.1666666666666519E-3</v>
      </c>
      <c r="U414" s="1">
        <v>10.9</v>
      </c>
      <c r="V414" s="1">
        <f>INDEX('Počty dní'!A:E,MATCH(E414,'Počty dní'!C:C,0),4)</f>
        <v>195</v>
      </c>
      <c r="W414" s="17">
        <f t="shared" si="514"/>
        <v>2125.5</v>
      </c>
      <c r="Y414" s="59"/>
      <c r="Z414" s="59"/>
      <c r="AA414" s="59"/>
    </row>
    <row r="415" spans="1:27" x14ac:dyDescent="0.25">
      <c r="A415" s="86">
        <v>832</v>
      </c>
      <c r="B415" s="87">
        <v>8032</v>
      </c>
      <c r="C415" s="87" t="s">
        <v>2</v>
      </c>
      <c r="D415" s="87"/>
      <c r="E415" s="87" t="str">
        <f t="shared" si="512"/>
        <v>X</v>
      </c>
      <c r="F415" s="87" t="s">
        <v>122</v>
      </c>
      <c r="G415" s="88">
        <v>16</v>
      </c>
      <c r="H415" s="87" t="str">
        <f t="shared" si="513"/>
        <v>XXX293/16</v>
      </c>
      <c r="I415" s="89" t="s">
        <v>3</v>
      </c>
      <c r="J415" s="89" t="s">
        <v>3</v>
      </c>
      <c r="K415" s="65">
        <v>0.60833333333333328</v>
      </c>
      <c r="L415" s="90">
        <v>0.60902777777777772</v>
      </c>
      <c r="M415" s="124" t="s">
        <v>127</v>
      </c>
      <c r="N415" s="91">
        <v>0.62569444444444444</v>
      </c>
      <c r="O415" s="124" t="s">
        <v>21</v>
      </c>
      <c r="P415" s="87" t="str">
        <f t="shared" si="516"/>
        <v>OK</v>
      </c>
      <c r="Q415" s="4">
        <f t="shared" si="517"/>
        <v>1.6666666666666718E-2</v>
      </c>
      <c r="R415" s="4">
        <f t="shared" si="518"/>
        <v>6.9444444444444198E-4</v>
      </c>
      <c r="S415" s="4">
        <f t="shared" si="519"/>
        <v>1.736111111111116E-2</v>
      </c>
      <c r="T415" s="4">
        <f t="shared" si="520"/>
        <v>0</v>
      </c>
      <c r="U415" s="1">
        <v>15</v>
      </c>
      <c r="V415" s="1">
        <f>INDEX('Počty dní'!A:E,MATCH(E415,'Počty dní'!C:C,0),4)</f>
        <v>195</v>
      </c>
      <c r="W415" s="17">
        <f t="shared" si="514"/>
        <v>2925</v>
      </c>
      <c r="Y415" s="59"/>
      <c r="Z415" s="59"/>
      <c r="AA415" s="59"/>
    </row>
    <row r="416" spans="1:27" x14ac:dyDescent="0.25">
      <c r="A416" s="86">
        <v>832</v>
      </c>
      <c r="B416" s="87">
        <v>8032</v>
      </c>
      <c r="C416" s="87" t="s">
        <v>2</v>
      </c>
      <c r="D416" s="87"/>
      <c r="E416" s="87" t="str">
        <f>CONCATENATE(C416,D416)</f>
        <v>X</v>
      </c>
      <c r="F416" s="87" t="s">
        <v>109</v>
      </c>
      <c r="G416" s="88"/>
      <c r="H416" s="87" t="str">
        <f t="shared" si="513"/>
        <v>přejezd/</v>
      </c>
      <c r="I416" s="89"/>
      <c r="J416" s="89" t="s">
        <v>3</v>
      </c>
      <c r="K416" s="65">
        <v>0.62916666666666665</v>
      </c>
      <c r="L416" s="90">
        <v>0.62916666666666665</v>
      </c>
      <c r="M416" s="87" t="s">
        <v>21</v>
      </c>
      <c r="N416" s="91">
        <v>0.63263888888888886</v>
      </c>
      <c r="O416" s="87" t="s">
        <v>19</v>
      </c>
      <c r="P416" s="87" t="str">
        <f t="shared" si="516"/>
        <v>OK</v>
      </c>
      <c r="Q416" s="4">
        <f t="shared" si="517"/>
        <v>3.4722222222222099E-3</v>
      </c>
      <c r="R416" s="4">
        <f t="shared" si="518"/>
        <v>0</v>
      </c>
      <c r="S416" s="4">
        <f t="shared" si="519"/>
        <v>3.4722222222222099E-3</v>
      </c>
      <c r="T416" s="4">
        <f t="shared" si="520"/>
        <v>3.4722222222222099E-3</v>
      </c>
      <c r="U416" s="1">
        <v>0</v>
      </c>
      <c r="V416" s="1">
        <f>INDEX('Počty dní'!A:E,MATCH(E416,'Počty dní'!C:C,0),4)</f>
        <v>195</v>
      </c>
      <c r="W416" s="17">
        <f>V416*U416</f>
        <v>0</v>
      </c>
      <c r="Y416" s="59"/>
      <c r="Z416" s="59"/>
      <c r="AA416" s="59"/>
    </row>
    <row r="417" spans="1:27" x14ac:dyDescent="0.25">
      <c r="A417" s="86">
        <v>832</v>
      </c>
      <c r="B417" s="87">
        <v>8032</v>
      </c>
      <c r="C417" s="87" t="s">
        <v>2</v>
      </c>
      <c r="D417" s="87"/>
      <c r="E417" s="87" t="str">
        <f t="shared" si="512"/>
        <v>X</v>
      </c>
      <c r="F417" s="87" t="s">
        <v>121</v>
      </c>
      <c r="G417" s="88">
        <v>19</v>
      </c>
      <c r="H417" s="87" t="str">
        <f t="shared" si="513"/>
        <v>XXX311/19</v>
      </c>
      <c r="I417" s="89" t="s">
        <v>3</v>
      </c>
      <c r="J417" s="89" t="s">
        <v>3</v>
      </c>
      <c r="K417" s="65">
        <v>0.66319444444444442</v>
      </c>
      <c r="L417" s="90">
        <v>0.66666666666666663</v>
      </c>
      <c r="M417" s="87" t="s">
        <v>19</v>
      </c>
      <c r="N417" s="91">
        <v>0.71458333333333324</v>
      </c>
      <c r="O417" s="87" t="s">
        <v>50</v>
      </c>
      <c r="P417" s="87" t="str">
        <f t="shared" si="516"/>
        <v>OK</v>
      </c>
      <c r="Q417" s="4">
        <f t="shared" si="517"/>
        <v>4.7916666666666607E-2</v>
      </c>
      <c r="R417" s="4">
        <f t="shared" si="518"/>
        <v>3.4722222222222099E-3</v>
      </c>
      <c r="S417" s="4">
        <f t="shared" si="519"/>
        <v>5.1388888888888817E-2</v>
      </c>
      <c r="T417" s="4">
        <f t="shared" si="520"/>
        <v>3.0555555555555558E-2</v>
      </c>
      <c r="U417" s="1">
        <v>32.799999999999997</v>
      </c>
      <c r="V417" s="1">
        <f>INDEX('Počty dní'!A:E,MATCH(E417,'Počty dní'!C:C,0),4)</f>
        <v>195</v>
      </c>
      <c r="W417" s="17">
        <f t="shared" si="514"/>
        <v>6395.9999999999991</v>
      </c>
      <c r="Y417" s="59"/>
      <c r="Z417" s="59"/>
      <c r="AA417" s="59"/>
    </row>
    <row r="418" spans="1:27" x14ac:dyDescent="0.25">
      <c r="A418" s="86">
        <v>832</v>
      </c>
      <c r="B418" s="87">
        <v>8032</v>
      </c>
      <c r="C418" s="87" t="s">
        <v>2</v>
      </c>
      <c r="D418" s="87"/>
      <c r="E418" s="87" t="str">
        <f t="shared" si="512"/>
        <v>X</v>
      </c>
      <c r="F418" s="87" t="s">
        <v>121</v>
      </c>
      <c r="G418" s="88">
        <v>22</v>
      </c>
      <c r="H418" s="87" t="str">
        <f t="shared" si="513"/>
        <v>XXX311/22</v>
      </c>
      <c r="I418" s="89" t="s">
        <v>3</v>
      </c>
      <c r="J418" s="89" t="s">
        <v>3</v>
      </c>
      <c r="K418" s="65">
        <v>0.73819444444444449</v>
      </c>
      <c r="L418" s="90">
        <v>0.73958333333333337</v>
      </c>
      <c r="M418" s="87" t="s">
        <v>50</v>
      </c>
      <c r="N418" s="91">
        <v>0.78263888888888899</v>
      </c>
      <c r="O418" s="87" t="s">
        <v>19</v>
      </c>
      <c r="P418" s="87" t="str">
        <f t="shared" si="516"/>
        <v>OK</v>
      </c>
      <c r="Q418" s="4">
        <f t="shared" si="517"/>
        <v>4.3055555555555625E-2</v>
      </c>
      <c r="R418" s="4">
        <f t="shared" si="518"/>
        <v>1.388888888888884E-3</v>
      </c>
      <c r="S418" s="4">
        <f t="shared" si="519"/>
        <v>4.4444444444444509E-2</v>
      </c>
      <c r="T418" s="4">
        <f t="shared" si="520"/>
        <v>2.3611111111111249E-2</v>
      </c>
      <c r="U418" s="1">
        <v>28.9</v>
      </c>
      <c r="V418" s="1">
        <f>INDEX('Počty dní'!A:E,MATCH(E418,'Počty dní'!C:C,0),4)</f>
        <v>195</v>
      </c>
      <c r="W418" s="17">
        <f t="shared" si="514"/>
        <v>5635.5</v>
      </c>
      <c r="Y418" s="59"/>
      <c r="Z418" s="59"/>
      <c r="AA418" s="59"/>
    </row>
    <row r="419" spans="1:27" ht="15.75" thickBot="1" x14ac:dyDescent="0.3">
      <c r="A419" s="86">
        <v>832</v>
      </c>
      <c r="B419" s="87">
        <v>8032</v>
      </c>
      <c r="C419" s="87" t="s">
        <v>2</v>
      </c>
      <c r="D419" s="87"/>
      <c r="E419" s="87" t="str">
        <f>CONCATENATE(C419,D419)</f>
        <v>X</v>
      </c>
      <c r="F419" s="87" t="s">
        <v>109</v>
      </c>
      <c r="G419" s="88"/>
      <c r="H419" s="87" t="str">
        <f t="shared" si="513"/>
        <v>přejezd/</v>
      </c>
      <c r="I419" s="89"/>
      <c r="J419" s="89" t="s">
        <v>3</v>
      </c>
      <c r="K419" s="65">
        <v>0.78263888888888888</v>
      </c>
      <c r="L419" s="90">
        <v>0.78263888888888888</v>
      </c>
      <c r="M419" s="87" t="s">
        <v>19</v>
      </c>
      <c r="N419" s="91">
        <v>0.78611111111111109</v>
      </c>
      <c r="O419" s="87" t="s">
        <v>21</v>
      </c>
      <c r="P419" s="87"/>
      <c r="Q419" s="4">
        <f t="shared" si="517"/>
        <v>3.4722222222222099E-3</v>
      </c>
      <c r="R419" s="4">
        <f t="shared" si="518"/>
        <v>0</v>
      </c>
      <c r="S419" s="4">
        <f t="shared" si="519"/>
        <v>3.4722222222222099E-3</v>
      </c>
      <c r="T419" s="4">
        <f t="shared" si="520"/>
        <v>0</v>
      </c>
      <c r="U419" s="1">
        <v>0</v>
      </c>
      <c r="V419" s="1">
        <f>INDEX('Počty dní'!A:E,MATCH(E419,'Počty dní'!C:C,0),4)</f>
        <v>195</v>
      </c>
      <c r="W419" s="17">
        <f>V419*U419</f>
        <v>0</v>
      </c>
      <c r="Y419" s="59"/>
      <c r="Z419" s="59"/>
      <c r="AA419" s="59"/>
    </row>
    <row r="420" spans="1:27" ht="15.75" thickBot="1" x14ac:dyDescent="0.3">
      <c r="A420" s="106" t="str">
        <f ca="1">CONCATENATE(INDIRECT("R[-3]C[0]",FALSE),"celkem")</f>
        <v>832celkem</v>
      </c>
      <c r="B420" s="107"/>
      <c r="C420" s="107" t="str">
        <f ca="1">INDIRECT("R[-1]C[12]",FALSE)</f>
        <v>Žirovnice,,nám.</v>
      </c>
      <c r="D420" s="108"/>
      <c r="E420" s="107"/>
      <c r="F420" s="108"/>
      <c r="G420" s="109"/>
      <c r="H420" s="110"/>
      <c r="I420" s="111"/>
      <c r="J420" s="112" t="str">
        <f ca="1">INDIRECT("R[-3]C[0]",FALSE)</f>
        <v>S</v>
      </c>
      <c r="K420" s="113"/>
      <c r="L420" s="114"/>
      <c r="M420" s="115"/>
      <c r="N420" s="114"/>
      <c r="O420" s="116"/>
      <c r="P420" s="107"/>
      <c r="Q420" s="8">
        <f>SUM(Q400:Q419)</f>
        <v>0.25347222222222215</v>
      </c>
      <c r="R420" s="8">
        <f t="shared" ref="R420:T420" si="521">SUM(R400:R419)</f>
        <v>2.083333333333337E-2</v>
      </c>
      <c r="S420" s="8">
        <f t="shared" si="521"/>
        <v>0.27430555555555552</v>
      </c>
      <c r="T420" s="8">
        <f t="shared" si="521"/>
        <v>0.29027777777777791</v>
      </c>
      <c r="U420" s="9">
        <f>SUM(U400:U419)</f>
        <v>207.50000000000003</v>
      </c>
      <c r="V420" s="10"/>
      <c r="W420" s="11">
        <f>SUM(W400:W419)</f>
        <v>40462.5</v>
      </c>
      <c r="Y420" s="59"/>
      <c r="Z420" s="59"/>
      <c r="AA420" s="59"/>
    </row>
    <row r="421" spans="1:27" x14ac:dyDescent="0.25">
      <c r="Y421" s="59"/>
      <c r="Z421" s="59"/>
      <c r="AA421" s="59"/>
    </row>
    <row r="422" spans="1:27" ht="15.75" thickBot="1" x14ac:dyDescent="0.3">
      <c r="K422" s="75"/>
      <c r="L422" s="75"/>
      <c r="Y422" s="59"/>
      <c r="Z422" s="59"/>
      <c r="AA422" s="59"/>
    </row>
    <row r="423" spans="1:27" x14ac:dyDescent="0.25">
      <c r="A423" s="80">
        <v>833</v>
      </c>
      <c r="B423" s="81">
        <v>8033</v>
      </c>
      <c r="C423" s="81" t="s">
        <v>2</v>
      </c>
      <c r="D423" s="81"/>
      <c r="E423" s="81" t="str">
        <f>CONCATENATE(C423,D423)</f>
        <v>X</v>
      </c>
      <c r="F423" s="81" t="s">
        <v>109</v>
      </c>
      <c r="G423" s="82"/>
      <c r="H423" s="81" t="str">
        <f>CONCATENATE(F423,"/",G423)</f>
        <v>přejezd/</v>
      </c>
      <c r="I423" s="83"/>
      <c r="J423" s="83" t="s">
        <v>18</v>
      </c>
      <c r="K423" s="67">
        <v>0.19791666666666666</v>
      </c>
      <c r="L423" s="84">
        <v>0.19791666666666666</v>
      </c>
      <c r="M423" s="81" t="s">
        <v>21</v>
      </c>
      <c r="N423" s="85">
        <v>0.2048611111111111</v>
      </c>
      <c r="O423" s="81" t="s">
        <v>48</v>
      </c>
      <c r="P423" s="81" t="str">
        <f>IF(M424=O423,"OK","POZOR")</f>
        <v>OK</v>
      </c>
      <c r="Q423" s="14">
        <f>IF(ISNUMBER(G423),N423-L423,IF(F423="přejezd",N423-L423,0))</f>
        <v>6.9444444444444475E-3</v>
      </c>
      <c r="R423" s="14">
        <f>IF(ISNUMBER(G423),L423-K423,0)</f>
        <v>0</v>
      </c>
      <c r="S423" s="14">
        <f>Q423+R423</f>
        <v>6.9444444444444475E-3</v>
      </c>
      <c r="T423" s="14"/>
      <c r="U423" s="13">
        <v>0</v>
      </c>
      <c r="V423" s="13">
        <f>INDEX('Počty dní'!A:E,MATCH(E423,'Počty dní'!C:C,0),4)</f>
        <v>195</v>
      </c>
      <c r="W423" s="16">
        <f>V423*U423</f>
        <v>0</v>
      </c>
      <c r="Y423" s="59"/>
      <c r="Z423" s="59"/>
      <c r="AA423" s="59"/>
    </row>
    <row r="424" spans="1:27" x14ac:dyDescent="0.25">
      <c r="A424" s="86">
        <v>833</v>
      </c>
      <c r="B424" s="87">
        <v>8033</v>
      </c>
      <c r="C424" s="87" t="s">
        <v>2</v>
      </c>
      <c r="D424" s="87"/>
      <c r="E424" s="87" t="str">
        <f>CONCATENATE(C424,D424)</f>
        <v>X</v>
      </c>
      <c r="F424" s="87" t="s">
        <v>45</v>
      </c>
      <c r="G424" s="88">
        <v>53</v>
      </c>
      <c r="H424" s="87" t="str">
        <f>CONCATENATE(F424,"/",G424)</f>
        <v>XXX290/53</v>
      </c>
      <c r="I424" s="89" t="s">
        <v>3</v>
      </c>
      <c r="J424" s="89" t="s">
        <v>18</v>
      </c>
      <c r="K424" s="65">
        <v>0.2048611111111111</v>
      </c>
      <c r="L424" s="90">
        <v>0.20625000000000002</v>
      </c>
      <c r="M424" s="87" t="s">
        <v>48</v>
      </c>
      <c r="N424" s="91">
        <v>0.21458333333333335</v>
      </c>
      <c r="O424" s="87" t="s">
        <v>19</v>
      </c>
      <c r="P424" s="87" t="str">
        <f>IF(M425=O424,"OK","POZOR")</f>
        <v>OK</v>
      </c>
      <c r="Q424" s="4">
        <f>IF(ISNUMBER(G424),N424-L424,IF(F424="přejezd",N424-L424,0))</f>
        <v>8.3333333333333315E-3</v>
      </c>
      <c r="R424" s="4">
        <f>IF(ISNUMBER(G424),L424-K424,0)</f>
        <v>1.3888888888889117E-3</v>
      </c>
      <c r="S424" s="4">
        <f>Q424+R424</f>
        <v>9.7222222222222432E-3</v>
      </c>
      <c r="T424" s="4">
        <f>K424-N423</f>
        <v>0</v>
      </c>
      <c r="U424" s="1">
        <v>7.9</v>
      </c>
      <c r="V424" s="1">
        <f>INDEX('Počty dní'!A:E,MATCH(E424,'Počty dní'!C:C,0),4)</f>
        <v>195</v>
      </c>
      <c r="W424" s="17">
        <f>V424*U424</f>
        <v>1540.5</v>
      </c>
      <c r="Y424" s="59"/>
      <c r="Z424" s="59"/>
      <c r="AA424" s="59"/>
    </row>
    <row r="425" spans="1:27" x14ac:dyDescent="0.25">
      <c r="A425" s="86">
        <v>833</v>
      </c>
      <c r="B425" s="87">
        <v>8033</v>
      </c>
      <c r="C425" s="87" t="s">
        <v>2</v>
      </c>
      <c r="D425" s="87"/>
      <c r="E425" s="87" t="str">
        <f>CONCATENATE(C425,D425)</f>
        <v>X</v>
      </c>
      <c r="F425" s="87" t="s">
        <v>113</v>
      </c>
      <c r="G425" s="88">
        <v>1</v>
      </c>
      <c r="H425" s="87" t="str">
        <f>CONCATENATE(F425,"/",G425)</f>
        <v>XXX315/1</v>
      </c>
      <c r="I425" s="89" t="s">
        <v>3</v>
      </c>
      <c r="J425" s="89" t="s">
        <v>18</v>
      </c>
      <c r="K425" s="65">
        <v>0.21458333333333332</v>
      </c>
      <c r="L425" s="90">
        <v>0.21666666666666667</v>
      </c>
      <c r="M425" s="87" t="s">
        <v>19</v>
      </c>
      <c r="N425" s="91">
        <v>0.24027777777777778</v>
      </c>
      <c r="O425" s="87" t="s">
        <v>49</v>
      </c>
      <c r="P425" s="87" t="str">
        <f>IF(M426=O425,"OK","POZOR")</f>
        <v>OK</v>
      </c>
      <c r="Q425" s="4">
        <f>IF(ISNUMBER(G425),N425-L425,IF(F425="přejezd",N425-L425,0))</f>
        <v>2.361111111111111E-2</v>
      </c>
      <c r="R425" s="4">
        <f>IF(ISNUMBER(G425),L425-K425,0)</f>
        <v>2.0833333333333537E-3</v>
      </c>
      <c r="S425" s="4">
        <f>Q425+R425</f>
        <v>2.5694444444444464E-2</v>
      </c>
      <c r="T425" s="4">
        <f>K425-N424</f>
        <v>0</v>
      </c>
      <c r="U425" s="1">
        <v>23.9</v>
      </c>
      <c r="V425" s="1">
        <f>INDEX('Počty dní'!A:E,MATCH(E425,'Počty dní'!C:C,0),4)</f>
        <v>195</v>
      </c>
      <c r="W425" s="17">
        <f>V425*U425</f>
        <v>4660.5</v>
      </c>
      <c r="Y425" s="59"/>
      <c r="Z425" s="59"/>
      <c r="AA425" s="59"/>
    </row>
    <row r="426" spans="1:27" x14ac:dyDescent="0.25">
      <c r="A426" s="86">
        <v>833</v>
      </c>
      <c r="B426" s="87">
        <v>8033</v>
      </c>
      <c r="C426" s="87" t="s">
        <v>2</v>
      </c>
      <c r="D426" s="87"/>
      <c r="E426" s="87" t="str">
        <f>CONCATENATE(C426,D426)</f>
        <v>X</v>
      </c>
      <c r="F426" s="87" t="s">
        <v>113</v>
      </c>
      <c r="G426" s="88">
        <v>2</v>
      </c>
      <c r="H426" s="87" t="str">
        <f>CONCATENATE(F426,"/",G426)</f>
        <v>XXX315/2</v>
      </c>
      <c r="I426" s="89" t="s">
        <v>3</v>
      </c>
      <c r="J426" s="89" t="s">
        <v>18</v>
      </c>
      <c r="K426" s="65">
        <v>0.24097222222222223</v>
      </c>
      <c r="L426" s="90">
        <v>0.24166666666666667</v>
      </c>
      <c r="M426" s="87" t="s">
        <v>49</v>
      </c>
      <c r="N426" s="91">
        <v>0.26458333333333334</v>
      </c>
      <c r="O426" s="87" t="s">
        <v>19</v>
      </c>
      <c r="P426" s="87" t="str">
        <f>IF(M427=O426,"OK","POZOR")</f>
        <v>OK</v>
      </c>
      <c r="Q426" s="4">
        <f>IF(ISNUMBER(G426),N426-L426,IF(F426="přejezd",N426-L426,0))</f>
        <v>2.2916666666666669E-2</v>
      </c>
      <c r="R426" s="4">
        <f>IF(ISNUMBER(G426),L426-K426,0)</f>
        <v>6.9444444444444198E-4</v>
      </c>
      <c r="S426" s="4">
        <f>Q426+R426</f>
        <v>2.361111111111111E-2</v>
      </c>
      <c r="T426" s="4">
        <f>K426-N425</f>
        <v>6.9444444444444198E-4</v>
      </c>
      <c r="U426" s="1">
        <v>23.9</v>
      </c>
      <c r="V426" s="1">
        <f>INDEX('Počty dní'!A:E,MATCH(E426,'Počty dní'!C:C,0),4)</f>
        <v>195</v>
      </c>
      <c r="W426" s="17">
        <f>V426*U426</f>
        <v>4660.5</v>
      </c>
      <c r="Y426" s="59"/>
      <c r="Z426" s="59"/>
      <c r="AA426" s="59"/>
    </row>
    <row r="427" spans="1:27" x14ac:dyDescent="0.25">
      <c r="A427" s="86">
        <v>833</v>
      </c>
      <c r="B427" s="87">
        <v>8033</v>
      </c>
      <c r="C427" s="87" t="s">
        <v>2</v>
      </c>
      <c r="D427" s="88">
        <v>10</v>
      </c>
      <c r="E427" s="87" t="str">
        <f>CONCATENATE(C427,D427)</f>
        <v>X10</v>
      </c>
      <c r="F427" s="87" t="s">
        <v>119</v>
      </c>
      <c r="G427" s="88">
        <v>4</v>
      </c>
      <c r="H427" s="87" t="str">
        <f t="shared" ref="H427:H434" si="522">CONCATENATE(F427,"/",G427)</f>
        <v>XXX291/4</v>
      </c>
      <c r="I427" s="89" t="s">
        <v>18</v>
      </c>
      <c r="J427" s="89" t="s">
        <v>18</v>
      </c>
      <c r="K427" s="65">
        <v>0.2673611111111111</v>
      </c>
      <c r="L427" s="90">
        <v>0.26944444444444443</v>
      </c>
      <c r="M427" s="87" t="s">
        <v>19</v>
      </c>
      <c r="N427" s="91">
        <v>0.30555555555555558</v>
      </c>
      <c r="O427" s="87" t="s">
        <v>9</v>
      </c>
      <c r="P427" s="87" t="str">
        <f t="shared" ref="P427:P428" si="523">IF(M428=O427,"OK","POZOR")</f>
        <v>OK</v>
      </c>
      <c r="Q427" s="4">
        <f t="shared" ref="Q427:Q428" si="524">IF(ISNUMBER(G427),N427-L427,IF(F427="přejezd",N427-L427,0))</f>
        <v>3.6111111111111149E-2</v>
      </c>
      <c r="R427" s="4">
        <f t="shared" ref="R427:R428" si="525">IF(ISNUMBER(G427),L427-K427,0)</f>
        <v>2.0833333333333259E-3</v>
      </c>
      <c r="S427" s="4">
        <f t="shared" ref="S427:S428" si="526">Q427+R427</f>
        <v>3.8194444444444475E-2</v>
      </c>
      <c r="T427" s="4">
        <f>K427-N426</f>
        <v>2.7777777777777679E-3</v>
      </c>
      <c r="U427" s="1">
        <v>27.4</v>
      </c>
      <c r="V427" s="1">
        <f>INDEX('Počty dní'!A:E,MATCH(E427,'Počty dní'!C:C,0),4)</f>
        <v>195</v>
      </c>
      <c r="W427" s="17">
        <f>V427*U427</f>
        <v>5343</v>
      </c>
      <c r="Y427" s="59"/>
      <c r="Z427" s="59"/>
      <c r="AA427" s="59"/>
    </row>
    <row r="428" spans="1:27" x14ac:dyDescent="0.25">
      <c r="A428" s="86">
        <v>833</v>
      </c>
      <c r="B428" s="87">
        <v>8033</v>
      </c>
      <c r="C428" s="87" t="s">
        <v>2</v>
      </c>
      <c r="D428" s="87"/>
      <c r="E428" s="87" t="str">
        <f t="shared" ref="E428" si="527">CONCATENATE(C428,D428)</f>
        <v>X</v>
      </c>
      <c r="F428" s="87" t="s">
        <v>119</v>
      </c>
      <c r="G428" s="88">
        <v>5</v>
      </c>
      <c r="H428" s="87" t="str">
        <f t="shared" si="522"/>
        <v>XXX291/5</v>
      </c>
      <c r="I428" s="89" t="s">
        <v>3</v>
      </c>
      <c r="J428" s="89" t="s">
        <v>18</v>
      </c>
      <c r="K428" s="65">
        <v>0.3972222222222222</v>
      </c>
      <c r="L428" s="90">
        <v>0.39861111111111114</v>
      </c>
      <c r="M428" s="87" t="s">
        <v>9</v>
      </c>
      <c r="N428" s="91">
        <v>0.43472222222222223</v>
      </c>
      <c r="O428" s="87" t="s">
        <v>19</v>
      </c>
      <c r="P428" s="87" t="str">
        <f t="shared" si="523"/>
        <v>OK</v>
      </c>
      <c r="Q428" s="4">
        <f t="shared" si="524"/>
        <v>3.6111111111111094E-2</v>
      </c>
      <c r="R428" s="4">
        <f t="shared" si="525"/>
        <v>1.3888888888889395E-3</v>
      </c>
      <c r="S428" s="4">
        <f t="shared" si="526"/>
        <v>3.7500000000000033E-2</v>
      </c>
      <c r="T428" s="4">
        <f t="shared" ref="T428" si="528">K428-N427</f>
        <v>9.1666666666666619E-2</v>
      </c>
      <c r="U428" s="1">
        <v>32.200000000000003</v>
      </c>
      <c r="V428" s="1">
        <f>INDEX('Počty dní'!A:E,MATCH(E428,'Počty dní'!C:C,0),4)</f>
        <v>195</v>
      </c>
      <c r="W428" s="17">
        <f t="shared" ref="W428" si="529">V428*U428</f>
        <v>6279.0000000000009</v>
      </c>
      <c r="Y428" s="59"/>
      <c r="Z428" s="59"/>
      <c r="AA428" s="59"/>
    </row>
    <row r="429" spans="1:27" x14ac:dyDescent="0.25">
      <c r="A429" s="86">
        <v>833</v>
      </c>
      <c r="B429" s="87">
        <v>8033</v>
      </c>
      <c r="C429" s="87" t="s">
        <v>2</v>
      </c>
      <c r="D429" s="87"/>
      <c r="E429" s="87" t="str">
        <f>CONCATENATE(C429,D429)</f>
        <v>X</v>
      </c>
      <c r="F429" s="87" t="s">
        <v>119</v>
      </c>
      <c r="G429" s="88">
        <v>10</v>
      </c>
      <c r="H429" s="87" t="str">
        <f t="shared" si="522"/>
        <v>XXX291/10</v>
      </c>
      <c r="I429" s="89" t="s">
        <v>3</v>
      </c>
      <c r="J429" s="89" t="s">
        <v>18</v>
      </c>
      <c r="K429" s="65">
        <v>0.51944444444444449</v>
      </c>
      <c r="L429" s="90">
        <v>0.52152777777777781</v>
      </c>
      <c r="M429" s="87" t="s">
        <v>19</v>
      </c>
      <c r="N429" s="91">
        <v>0.55763888888888891</v>
      </c>
      <c r="O429" s="87" t="s">
        <v>9</v>
      </c>
      <c r="P429" s="87" t="str">
        <f t="shared" ref="P429" si="530">IF(M430=O429,"OK","POZOR")</f>
        <v>OK</v>
      </c>
      <c r="Q429" s="4">
        <f t="shared" ref="Q429" si="531">IF(ISNUMBER(G429),N429-L429,IF(F429="přejezd",N429-L429,0))</f>
        <v>3.6111111111111094E-2</v>
      </c>
      <c r="R429" s="4">
        <f t="shared" ref="R429" si="532">IF(ISNUMBER(G429),L429-K429,0)</f>
        <v>2.0833333333333259E-3</v>
      </c>
      <c r="S429" s="4">
        <f t="shared" ref="S429" si="533">Q429+R429</f>
        <v>3.819444444444442E-2</v>
      </c>
      <c r="T429" s="4">
        <f t="shared" ref="T429" si="534">K429-N428</f>
        <v>8.4722222222222254E-2</v>
      </c>
      <c r="U429" s="1">
        <v>32.200000000000003</v>
      </c>
      <c r="V429" s="1">
        <f>INDEX('Počty dní'!A:E,MATCH(E429,'Počty dní'!C:C,0),4)</f>
        <v>195</v>
      </c>
      <c r="W429" s="17">
        <f>V429*U429</f>
        <v>6279.0000000000009</v>
      </c>
      <c r="Y429" s="59"/>
      <c r="Z429" s="59"/>
      <c r="AA429" s="59"/>
    </row>
    <row r="430" spans="1:27" x14ac:dyDescent="0.25">
      <c r="A430" s="86">
        <v>833</v>
      </c>
      <c r="B430" s="87">
        <v>8033</v>
      </c>
      <c r="C430" s="87" t="s">
        <v>2</v>
      </c>
      <c r="D430" s="87"/>
      <c r="E430" s="87" t="str">
        <f>CONCATENATE(C430,D430)</f>
        <v>X</v>
      </c>
      <c r="F430" s="87" t="s">
        <v>45</v>
      </c>
      <c r="G430" s="88">
        <v>17</v>
      </c>
      <c r="H430" s="87" t="str">
        <f t="shared" si="522"/>
        <v>XXX290/17</v>
      </c>
      <c r="I430" s="89" t="s">
        <v>18</v>
      </c>
      <c r="J430" s="89" t="s">
        <v>18</v>
      </c>
      <c r="K430" s="65">
        <v>0.60416666666666663</v>
      </c>
      <c r="L430" s="90">
        <v>0.60763888888888895</v>
      </c>
      <c r="M430" s="87" t="s">
        <v>9</v>
      </c>
      <c r="N430" s="91">
        <v>0.63124999999999998</v>
      </c>
      <c r="O430" s="87" t="s">
        <v>19</v>
      </c>
      <c r="P430" s="87" t="str">
        <f t="shared" ref="P430:P433" si="535">IF(M431=O430,"OK","POZOR")</f>
        <v>OK</v>
      </c>
      <c r="Q430" s="4">
        <f t="shared" ref="Q430:Q434" si="536">IF(ISNUMBER(G430),N430-L430,IF(F430="přejezd",N430-L430,0))</f>
        <v>2.3611111111111027E-2</v>
      </c>
      <c r="R430" s="4">
        <f t="shared" ref="R430:R434" si="537">IF(ISNUMBER(G430),L430-K430,0)</f>
        <v>3.4722222222223209E-3</v>
      </c>
      <c r="S430" s="4">
        <f t="shared" ref="S430:S434" si="538">Q430+R430</f>
        <v>2.7083333333333348E-2</v>
      </c>
      <c r="T430" s="4">
        <f t="shared" ref="T430:T434" si="539">K430-N429</f>
        <v>4.6527777777777724E-2</v>
      </c>
      <c r="U430" s="1">
        <v>22.2</v>
      </c>
      <c r="V430" s="1">
        <f>INDEX('Počty dní'!A:E,MATCH(E430,'Počty dní'!C:C,0),4)</f>
        <v>195</v>
      </c>
      <c r="W430" s="17">
        <f>V430*U430</f>
        <v>4329</v>
      </c>
      <c r="Y430" s="59"/>
      <c r="Z430" s="59"/>
      <c r="AA430" s="59"/>
    </row>
    <row r="431" spans="1:27" x14ac:dyDescent="0.25">
      <c r="A431" s="86">
        <v>833</v>
      </c>
      <c r="B431" s="87">
        <v>8033</v>
      </c>
      <c r="C431" s="87" t="s">
        <v>2</v>
      </c>
      <c r="D431" s="87"/>
      <c r="E431" s="87" t="str">
        <f>CONCATENATE(C431,D431)</f>
        <v>X</v>
      </c>
      <c r="F431" s="87" t="s">
        <v>113</v>
      </c>
      <c r="G431" s="88">
        <v>11</v>
      </c>
      <c r="H431" s="87" t="str">
        <f t="shared" si="522"/>
        <v>XXX315/11</v>
      </c>
      <c r="I431" s="89" t="s">
        <v>3</v>
      </c>
      <c r="J431" s="89" t="s">
        <v>18</v>
      </c>
      <c r="K431" s="65">
        <v>0.63194444444444442</v>
      </c>
      <c r="L431" s="90">
        <v>0.6333333333333333</v>
      </c>
      <c r="M431" s="87" t="s">
        <v>19</v>
      </c>
      <c r="N431" s="91">
        <v>0.65694444444444444</v>
      </c>
      <c r="O431" s="87" t="s">
        <v>49</v>
      </c>
      <c r="P431" s="87" t="str">
        <f t="shared" si="535"/>
        <v>OK</v>
      </c>
      <c r="Q431" s="4">
        <f t="shared" si="536"/>
        <v>2.3611111111111138E-2</v>
      </c>
      <c r="R431" s="4">
        <f t="shared" si="537"/>
        <v>1.388888888888884E-3</v>
      </c>
      <c r="S431" s="4">
        <f t="shared" si="538"/>
        <v>2.5000000000000022E-2</v>
      </c>
      <c r="T431" s="4">
        <f t="shared" si="539"/>
        <v>6.9444444444444198E-4</v>
      </c>
      <c r="U431" s="1">
        <v>23.9</v>
      </c>
      <c r="V431" s="1">
        <f>INDEX('Počty dní'!A:E,MATCH(E431,'Počty dní'!C:C,0),4)</f>
        <v>195</v>
      </c>
      <c r="W431" s="17">
        <f>V431*U431</f>
        <v>4660.5</v>
      </c>
      <c r="Y431" s="59"/>
      <c r="Z431" s="59"/>
      <c r="AA431" s="59"/>
    </row>
    <row r="432" spans="1:27" x14ac:dyDescent="0.25">
      <c r="A432" s="86">
        <v>833</v>
      </c>
      <c r="B432" s="87">
        <v>8033</v>
      </c>
      <c r="C432" s="87" t="s">
        <v>2</v>
      </c>
      <c r="D432" s="87"/>
      <c r="E432" s="87" t="str">
        <f>CONCATENATE(C432,D432)</f>
        <v>X</v>
      </c>
      <c r="F432" s="87" t="s">
        <v>113</v>
      </c>
      <c r="G432" s="88">
        <v>12</v>
      </c>
      <c r="H432" s="87" t="str">
        <f t="shared" si="522"/>
        <v>XXX315/12</v>
      </c>
      <c r="I432" s="89" t="s">
        <v>3</v>
      </c>
      <c r="J432" s="89" t="s">
        <v>18</v>
      </c>
      <c r="K432" s="65">
        <v>0.67361111111111116</v>
      </c>
      <c r="L432" s="90">
        <v>0.67569444444444438</v>
      </c>
      <c r="M432" s="87" t="s">
        <v>49</v>
      </c>
      <c r="N432" s="91">
        <v>0.69861111111111107</v>
      </c>
      <c r="O432" s="87" t="s">
        <v>19</v>
      </c>
      <c r="P432" s="87" t="str">
        <f t="shared" si="535"/>
        <v>OK</v>
      </c>
      <c r="Q432" s="4">
        <f t="shared" si="536"/>
        <v>2.2916666666666696E-2</v>
      </c>
      <c r="R432" s="4">
        <f t="shared" si="537"/>
        <v>2.0833333333332149E-3</v>
      </c>
      <c r="S432" s="4">
        <f t="shared" si="538"/>
        <v>2.4999999999999911E-2</v>
      </c>
      <c r="T432" s="4">
        <f t="shared" si="539"/>
        <v>1.6666666666666718E-2</v>
      </c>
      <c r="U432" s="1">
        <v>23.9</v>
      </c>
      <c r="V432" s="1">
        <f>INDEX('Počty dní'!A:E,MATCH(E432,'Počty dní'!C:C,0),4)</f>
        <v>195</v>
      </c>
      <c r="W432" s="17">
        <f>V432*U432</f>
        <v>4660.5</v>
      </c>
      <c r="Y432" s="59"/>
      <c r="Z432" s="59"/>
      <c r="AA432" s="59"/>
    </row>
    <row r="433" spans="1:27" x14ac:dyDescent="0.25">
      <c r="A433" s="86">
        <v>833</v>
      </c>
      <c r="B433" s="87">
        <v>8033</v>
      </c>
      <c r="C433" s="87" t="s">
        <v>2</v>
      </c>
      <c r="D433" s="87"/>
      <c r="E433" s="87" t="str">
        <f>CONCATENATE(C433,D433)</f>
        <v>X</v>
      </c>
      <c r="F433" s="87" t="s">
        <v>45</v>
      </c>
      <c r="G433" s="88">
        <v>24</v>
      </c>
      <c r="H433" s="87" t="str">
        <f t="shared" si="522"/>
        <v>XXX290/24</v>
      </c>
      <c r="I433" s="89" t="s">
        <v>3</v>
      </c>
      <c r="J433" s="89" t="s">
        <v>18</v>
      </c>
      <c r="K433" s="65">
        <v>0.7</v>
      </c>
      <c r="L433" s="90">
        <v>0.70138888888888884</v>
      </c>
      <c r="M433" s="87" t="s">
        <v>19</v>
      </c>
      <c r="N433" s="91">
        <v>0.72430555555555554</v>
      </c>
      <c r="O433" s="87" t="s">
        <v>9</v>
      </c>
      <c r="P433" s="87" t="str">
        <f t="shared" si="535"/>
        <v>OK</v>
      </c>
      <c r="Q433" s="4">
        <f t="shared" si="536"/>
        <v>2.2916666666666696E-2</v>
      </c>
      <c r="R433" s="4">
        <f t="shared" si="537"/>
        <v>1.388888888888884E-3</v>
      </c>
      <c r="S433" s="4">
        <f t="shared" si="538"/>
        <v>2.430555555555558E-2</v>
      </c>
      <c r="T433" s="4">
        <f t="shared" si="539"/>
        <v>1.388888888888884E-3</v>
      </c>
      <c r="U433" s="1">
        <v>22.2</v>
      </c>
      <c r="V433" s="1">
        <f>INDEX('Počty dní'!A:E,MATCH(E433,'Počty dní'!C:C,0),4)</f>
        <v>195</v>
      </c>
      <c r="W433" s="17">
        <f>V433*U433</f>
        <v>4329</v>
      </c>
      <c r="Y433" s="59"/>
      <c r="Z433" s="59"/>
      <c r="AA433" s="59"/>
    </row>
    <row r="434" spans="1:27" ht="15.75" thickBot="1" x14ac:dyDescent="0.3">
      <c r="A434" s="92">
        <v>833</v>
      </c>
      <c r="B434" s="93">
        <v>8033</v>
      </c>
      <c r="C434" s="93" t="s">
        <v>2</v>
      </c>
      <c r="D434" s="93"/>
      <c r="E434" s="93" t="str">
        <f t="shared" ref="E434" si="540">CONCATENATE(C434,D434)</f>
        <v>X</v>
      </c>
      <c r="F434" s="93" t="s">
        <v>119</v>
      </c>
      <c r="G434" s="94">
        <v>13</v>
      </c>
      <c r="H434" s="93" t="str">
        <f t="shared" si="522"/>
        <v>XXX291/13</v>
      </c>
      <c r="I434" s="95" t="s">
        <v>3</v>
      </c>
      <c r="J434" s="95" t="s">
        <v>18</v>
      </c>
      <c r="K434" s="70">
        <v>0.77222222222222225</v>
      </c>
      <c r="L434" s="96">
        <v>0.77361111111111114</v>
      </c>
      <c r="M434" s="93" t="s">
        <v>9</v>
      </c>
      <c r="N434" s="97">
        <v>0.80555555555555558</v>
      </c>
      <c r="O434" s="93" t="s">
        <v>21</v>
      </c>
      <c r="P434" s="93"/>
      <c r="Q434" s="19">
        <f t="shared" si="536"/>
        <v>3.1944444444444442E-2</v>
      </c>
      <c r="R434" s="19">
        <f t="shared" si="537"/>
        <v>1.388888888888884E-3</v>
      </c>
      <c r="S434" s="19">
        <f t="shared" si="538"/>
        <v>3.3333333333333326E-2</v>
      </c>
      <c r="T434" s="19">
        <f t="shared" si="539"/>
        <v>4.7916666666666718E-2</v>
      </c>
      <c r="U434" s="18">
        <v>28.3</v>
      </c>
      <c r="V434" s="18">
        <f>INDEX('Počty dní'!A:E,MATCH(E434,'Počty dní'!C:C,0),4)</f>
        <v>195</v>
      </c>
      <c r="W434" s="20">
        <f t="shared" ref="W434" si="541">V434*U434</f>
        <v>5518.5</v>
      </c>
      <c r="Y434" s="59"/>
      <c r="Z434" s="59"/>
      <c r="AA434" s="59"/>
    </row>
    <row r="435" spans="1:27" ht="15.75" thickBot="1" x14ac:dyDescent="0.3">
      <c r="A435" s="106" t="str">
        <f ca="1">CONCATENATE(INDIRECT("R[-3]C[0]",FALSE),"celkem")</f>
        <v>833celkem</v>
      </c>
      <c r="B435" s="107"/>
      <c r="C435" s="107" t="str">
        <f ca="1">INDIRECT("R[-1]C[12]",FALSE)</f>
        <v>Žirovnice,,nám.</v>
      </c>
      <c r="D435" s="108"/>
      <c r="E435" s="107"/>
      <c r="F435" s="108"/>
      <c r="G435" s="109"/>
      <c r="H435" s="110"/>
      <c r="I435" s="111"/>
      <c r="J435" s="112" t="str">
        <f ca="1">INDIRECT("R[-3]C[0]",FALSE)</f>
        <v>V</v>
      </c>
      <c r="K435" s="113"/>
      <c r="L435" s="114"/>
      <c r="M435" s="115"/>
      <c r="N435" s="114"/>
      <c r="O435" s="116"/>
      <c r="P435" s="107"/>
      <c r="Q435" s="8">
        <f>SUM(Q423:Q434)</f>
        <v>0.2951388888888889</v>
      </c>
      <c r="R435" s="8">
        <f>SUM(R423:R434)</f>
        <v>1.9444444444444486E-2</v>
      </c>
      <c r="S435" s="8">
        <f>SUM(S423:S434)</f>
        <v>0.31458333333333338</v>
      </c>
      <c r="T435" s="8">
        <f>SUM(T423:T434)</f>
        <v>0.29305555555555557</v>
      </c>
      <c r="U435" s="9">
        <f>SUM(U423:U434)</f>
        <v>268</v>
      </c>
      <c r="V435" s="10"/>
      <c r="W435" s="11">
        <f>SUM(W423:W434)</f>
        <v>52260</v>
      </c>
      <c r="Y435" s="59"/>
      <c r="Z435" s="59"/>
      <c r="AA435" s="59"/>
    </row>
    <row r="436" spans="1:27" x14ac:dyDescent="0.25">
      <c r="K436" s="75"/>
      <c r="Y436" s="59"/>
      <c r="Z436" s="59"/>
      <c r="AA436" s="59"/>
    </row>
    <row r="437" spans="1:27" ht="15.75" thickBot="1" x14ac:dyDescent="0.3">
      <c r="L437" s="78"/>
      <c r="N437" s="79"/>
      <c r="Q437" s="2"/>
      <c r="R437" s="2"/>
      <c r="S437" s="2"/>
      <c r="T437" s="2"/>
      <c r="Y437" s="59"/>
      <c r="Z437" s="59"/>
      <c r="AA437" s="59"/>
    </row>
    <row r="438" spans="1:27" x14ac:dyDescent="0.25">
      <c r="A438" s="80">
        <v>834</v>
      </c>
      <c r="B438" s="81">
        <v>8034</v>
      </c>
      <c r="C438" s="81" t="s">
        <v>2</v>
      </c>
      <c r="D438" s="81"/>
      <c r="E438" s="81" t="str">
        <f>CONCATENATE(C438,D438)</f>
        <v>X</v>
      </c>
      <c r="F438" s="81" t="s">
        <v>113</v>
      </c>
      <c r="G438" s="82">
        <v>5</v>
      </c>
      <c r="H438" s="81" t="str">
        <f>CONCATENATE(F438,"/",G438)</f>
        <v>XXX315/5</v>
      </c>
      <c r="I438" s="83" t="s">
        <v>18</v>
      </c>
      <c r="J438" s="83" t="s">
        <v>18</v>
      </c>
      <c r="K438" s="67">
        <v>0.28819444444444442</v>
      </c>
      <c r="L438" s="84">
        <v>0.29305555555555557</v>
      </c>
      <c r="M438" s="81" t="s">
        <v>19</v>
      </c>
      <c r="N438" s="85">
        <v>0.31666666666666665</v>
      </c>
      <c r="O438" s="81" t="s">
        <v>49</v>
      </c>
      <c r="P438" s="81" t="str">
        <f t="shared" ref="P438:P446" si="542">IF(M439=O438,"OK","POZOR")</f>
        <v>OK</v>
      </c>
      <c r="Q438" s="14">
        <f t="shared" ref="Q438:Q447" si="543">IF(ISNUMBER(G438),N438-L438,IF(F438="přejezd",N438-L438,0))</f>
        <v>2.3611111111111083E-2</v>
      </c>
      <c r="R438" s="14">
        <f t="shared" ref="R438:R447" si="544">IF(ISNUMBER(G438),L438-K438,0)</f>
        <v>4.8611111111111494E-3</v>
      </c>
      <c r="S438" s="14">
        <f t="shared" ref="S438:S447" si="545">Q438+R438</f>
        <v>2.8472222222222232E-2</v>
      </c>
      <c r="T438" s="14"/>
      <c r="U438" s="13">
        <v>23.9</v>
      </c>
      <c r="V438" s="13">
        <f>INDEX('Počty dní'!A:E,MATCH(E438,'Počty dní'!C:C,0),4)</f>
        <v>195</v>
      </c>
      <c r="W438" s="16">
        <f>V438*U438</f>
        <v>4660.5</v>
      </c>
      <c r="Y438" s="59"/>
      <c r="Z438" s="59"/>
      <c r="AA438" s="59"/>
    </row>
    <row r="439" spans="1:27" x14ac:dyDescent="0.25">
      <c r="A439" s="86">
        <v>834</v>
      </c>
      <c r="B439" s="87">
        <v>8034</v>
      </c>
      <c r="C439" s="87" t="s">
        <v>2</v>
      </c>
      <c r="D439" s="87"/>
      <c r="E439" s="87" t="str">
        <f>CONCATENATE(C439,D439)</f>
        <v>X</v>
      </c>
      <c r="F439" s="87" t="s">
        <v>113</v>
      </c>
      <c r="G439" s="88">
        <v>6</v>
      </c>
      <c r="H439" s="87" t="str">
        <f>CONCATENATE(F439,"/",G439)</f>
        <v>XXX315/6</v>
      </c>
      <c r="I439" s="89" t="s">
        <v>3</v>
      </c>
      <c r="J439" s="89" t="s">
        <v>18</v>
      </c>
      <c r="K439" s="65">
        <v>0.43402777777777779</v>
      </c>
      <c r="L439" s="90">
        <v>0.43611111111111112</v>
      </c>
      <c r="M439" s="87" t="s">
        <v>49</v>
      </c>
      <c r="N439" s="91">
        <v>0.45902777777777776</v>
      </c>
      <c r="O439" s="87" t="s">
        <v>19</v>
      </c>
      <c r="P439" s="87" t="str">
        <f t="shared" si="542"/>
        <v>OK</v>
      </c>
      <c r="Q439" s="4">
        <f t="shared" si="543"/>
        <v>2.2916666666666641E-2</v>
      </c>
      <c r="R439" s="4">
        <f t="shared" si="544"/>
        <v>2.0833333333333259E-3</v>
      </c>
      <c r="S439" s="4">
        <f t="shared" si="545"/>
        <v>2.4999999999999967E-2</v>
      </c>
      <c r="T439" s="4">
        <f t="shared" ref="T439:T447" si="546">K439-N438</f>
        <v>0.11736111111111114</v>
      </c>
      <c r="U439" s="1">
        <v>23.9</v>
      </c>
      <c r="V439" s="1">
        <f>INDEX('Počty dní'!A:E,MATCH(E439,'Počty dní'!C:C,0),4)</f>
        <v>195</v>
      </c>
      <c r="W439" s="17">
        <f>V439*U439</f>
        <v>4660.5</v>
      </c>
      <c r="Y439" s="59"/>
      <c r="Z439" s="59"/>
      <c r="AA439" s="59"/>
    </row>
    <row r="440" spans="1:27" x14ac:dyDescent="0.25">
      <c r="A440" s="86">
        <v>834</v>
      </c>
      <c r="B440" s="87">
        <v>8034</v>
      </c>
      <c r="C440" s="87" t="s">
        <v>2</v>
      </c>
      <c r="D440" s="87"/>
      <c r="E440" s="87" t="str">
        <f t="shared" ref="E440:E445" si="547">CONCATENATE(C440,D440)</f>
        <v>X</v>
      </c>
      <c r="F440" s="87" t="s">
        <v>45</v>
      </c>
      <c r="G440" s="88">
        <v>16</v>
      </c>
      <c r="H440" s="87" t="str">
        <f t="shared" ref="H440:H445" si="548">CONCATENATE(F440,"/",G440)</f>
        <v>XXX290/16</v>
      </c>
      <c r="I440" s="89" t="s">
        <v>3</v>
      </c>
      <c r="J440" s="89" t="s">
        <v>18</v>
      </c>
      <c r="K440" s="65">
        <v>0.53263888888888888</v>
      </c>
      <c r="L440" s="90">
        <v>0.53472222222222221</v>
      </c>
      <c r="M440" s="87" t="s">
        <v>19</v>
      </c>
      <c r="N440" s="91">
        <v>0.55763888888888891</v>
      </c>
      <c r="O440" s="87" t="s">
        <v>9</v>
      </c>
      <c r="P440" s="87" t="str">
        <f t="shared" si="542"/>
        <v>OK</v>
      </c>
      <c r="Q440" s="4">
        <f t="shared" si="543"/>
        <v>2.2916666666666696E-2</v>
      </c>
      <c r="R440" s="4">
        <f t="shared" si="544"/>
        <v>2.0833333333333259E-3</v>
      </c>
      <c r="S440" s="4">
        <f t="shared" si="545"/>
        <v>2.5000000000000022E-2</v>
      </c>
      <c r="T440" s="4">
        <f t="shared" si="546"/>
        <v>7.3611111111111127E-2</v>
      </c>
      <c r="U440" s="1">
        <v>22.2</v>
      </c>
      <c r="V440" s="1">
        <f>INDEX('Počty dní'!A:E,MATCH(E440,'Počty dní'!C:C,0),4)</f>
        <v>195</v>
      </c>
      <c r="W440" s="17">
        <f t="shared" ref="W440:W445" si="549">V440*U440</f>
        <v>4329</v>
      </c>
      <c r="Y440" s="59"/>
      <c r="Z440" s="59"/>
      <c r="AA440" s="59"/>
    </row>
    <row r="441" spans="1:27" x14ac:dyDescent="0.25">
      <c r="A441" s="86">
        <v>834</v>
      </c>
      <c r="B441" s="87">
        <v>8034</v>
      </c>
      <c r="C441" s="87" t="s">
        <v>2</v>
      </c>
      <c r="D441" s="87"/>
      <c r="E441" s="87" t="str">
        <f>CONCATENATE(C441,D441)</f>
        <v>X</v>
      </c>
      <c r="F441" s="87" t="s">
        <v>17</v>
      </c>
      <c r="G441" s="88">
        <v>13</v>
      </c>
      <c r="H441" s="87" t="str">
        <f>CONCATENATE(F441,"/",G441)</f>
        <v>XXX325/13</v>
      </c>
      <c r="I441" s="89" t="s">
        <v>18</v>
      </c>
      <c r="J441" s="89" t="s">
        <v>18</v>
      </c>
      <c r="K441" s="65">
        <v>0.60624999999999996</v>
      </c>
      <c r="L441" s="90">
        <v>0.60972222222222217</v>
      </c>
      <c r="M441" s="87" t="s">
        <v>9</v>
      </c>
      <c r="N441" s="91">
        <v>0.63055555555555554</v>
      </c>
      <c r="O441" s="87" t="s">
        <v>13</v>
      </c>
      <c r="P441" s="87" t="str">
        <f t="shared" si="542"/>
        <v>OK</v>
      </c>
      <c r="Q441" s="4">
        <f t="shared" si="543"/>
        <v>2.083333333333337E-2</v>
      </c>
      <c r="R441" s="4">
        <f t="shared" si="544"/>
        <v>3.4722222222222099E-3</v>
      </c>
      <c r="S441" s="4">
        <f t="shared" si="545"/>
        <v>2.430555555555558E-2</v>
      </c>
      <c r="T441" s="4">
        <f t="shared" si="546"/>
        <v>4.8611111111111049E-2</v>
      </c>
      <c r="U441" s="1">
        <v>18</v>
      </c>
      <c r="V441" s="1">
        <f>INDEX('Počty dní'!A:E,MATCH(E441,'Počty dní'!C:C,0),4)</f>
        <v>195</v>
      </c>
      <c r="W441" s="17">
        <f>V441*U441</f>
        <v>3510</v>
      </c>
      <c r="Y441" s="59"/>
      <c r="Z441" s="59"/>
      <c r="AA441" s="59"/>
    </row>
    <row r="442" spans="1:27" x14ac:dyDescent="0.25">
      <c r="A442" s="86">
        <v>834</v>
      </c>
      <c r="B442" s="87">
        <v>8034</v>
      </c>
      <c r="C442" s="87" t="s">
        <v>2</v>
      </c>
      <c r="D442" s="87">
        <v>10</v>
      </c>
      <c r="E442" s="87" t="str">
        <f>CONCATENATE(C442,D442)</f>
        <v>X10</v>
      </c>
      <c r="F442" s="87" t="s">
        <v>15</v>
      </c>
      <c r="G442" s="88">
        <v>5</v>
      </c>
      <c r="H442" s="87" t="str">
        <f>CONCATENATE(F442,"/",G442)</f>
        <v>XXX323/5</v>
      </c>
      <c r="I442" s="89" t="s">
        <v>3</v>
      </c>
      <c r="J442" s="89" t="s">
        <v>18</v>
      </c>
      <c r="K442" s="65">
        <v>0.63402777777777775</v>
      </c>
      <c r="L442" s="90">
        <v>0.63541666666666663</v>
      </c>
      <c r="M442" s="87" t="s">
        <v>13</v>
      </c>
      <c r="N442" s="91">
        <v>0.64374999999999993</v>
      </c>
      <c r="O442" s="87" t="s">
        <v>16</v>
      </c>
      <c r="P442" s="87" t="str">
        <f t="shared" si="542"/>
        <v>OK</v>
      </c>
      <c r="Q442" s="4">
        <f t="shared" si="543"/>
        <v>8.3333333333333037E-3</v>
      </c>
      <c r="R442" s="4">
        <f t="shared" si="544"/>
        <v>1.388888888888884E-3</v>
      </c>
      <c r="S442" s="4">
        <f t="shared" si="545"/>
        <v>9.7222222222221877E-3</v>
      </c>
      <c r="T442" s="4">
        <f t="shared" si="546"/>
        <v>3.4722222222222099E-3</v>
      </c>
      <c r="U442" s="1">
        <v>8.5</v>
      </c>
      <c r="V442" s="1">
        <f>INDEX('Počty dní'!A:E,MATCH(E442,'Počty dní'!C:C,0),4)</f>
        <v>195</v>
      </c>
      <c r="W442" s="17">
        <f>V442*U442</f>
        <v>1657.5</v>
      </c>
      <c r="Y442" s="59"/>
      <c r="Z442" s="59"/>
      <c r="AA442" s="59"/>
    </row>
    <row r="443" spans="1:27" x14ac:dyDescent="0.25">
      <c r="A443" s="86">
        <v>834</v>
      </c>
      <c r="B443" s="87">
        <v>8034</v>
      </c>
      <c r="C443" s="87" t="s">
        <v>2</v>
      </c>
      <c r="D443" s="87">
        <v>10</v>
      </c>
      <c r="E443" s="87" t="str">
        <f>CONCATENATE(C443,D443)</f>
        <v>X10</v>
      </c>
      <c r="F443" s="87" t="s">
        <v>15</v>
      </c>
      <c r="G443" s="88">
        <v>6</v>
      </c>
      <c r="H443" s="87" t="str">
        <f>CONCATENATE(F443,"/",G443)</f>
        <v>XXX323/6</v>
      </c>
      <c r="I443" s="89" t="s">
        <v>3</v>
      </c>
      <c r="J443" s="89" t="s">
        <v>18</v>
      </c>
      <c r="K443" s="65">
        <v>0.64513888888888893</v>
      </c>
      <c r="L443" s="90">
        <v>0.64583333333333337</v>
      </c>
      <c r="M443" s="87" t="s">
        <v>16</v>
      </c>
      <c r="N443" s="91">
        <v>0.65416666666666667</v>
      </c>
      <c r="O443" s="87" t="s">
        <v>13</v>
      </c>
      <c r="P443" s="87" t="str">
        <f t="shared" si="542"/>
        <v>OK</v>
      </c>
      <c r="Q443" s="4">
        <f t="shared" si="543"/>
        <v>8.3333333333333037E-3</v>
      </c>
      <c r="R443" s="4">
        <f t="shared" si="544"/>
        <v>6.9444444444444198E-4</v>
      </c>
      <c r="S443" s="4">
        <f t="shared" si="545"/>
        <v>9.0277777777777457E-3</v>
      </c>
      <c r="T443" s="4">
        <f t="shared" si="546"/>
        <v>1.388888888888995E-3</v>
      </c>
      <c r="U443" s="1">
        <v>8.5</v>
      </c>
      <c r="V443" s="1">
        <f>INDEX('Počty dní'!A:E,MATCH(E443,'Počty dní'!C:C,0),4)</f>
        <v>195</v>
      </c>
      <c r="W443" s="17">
        <f>V443*U443</f>
        <v>1657.5</v>
      </c>
      <c r="Y443" s="59"/>
      <c r="Z443" s="59"/>
      <c r="AA443" s="59"/>
    </row>
    <row r="444" spans="1:27" x14ac:dyDescent="0.25">
      <c r="A444" s="86">
        <v>834</v>
      </c>
      <c r="B444" s="87">
        <v>8034</v>
      </c>
      <c r="C444" s="87" t="s">
        <v>2</v>
      </c>
      <c r="D444" s="87"/>
      <c r="E444" s="87" t="str">
        <f>CONCATENATE(C444,D444)</f>
        <v>X</v>
      </c>
      <c r="F444" s="87" t="s">
        <v>17</v>
      </c>
      <c r="G444" s="88">
        <v>14</v>
      </c>
      <c r="H444" s="87" t="str">
        <f>CONCATENATE(F444,"/",G444)</f>
        <v>XXX325/14</v>
      </c>
      <c r="I444" s="89" t="s">
        <v>3</v>
      </c>
      <c r="J444" s="89" t="s">
        <v>18</v>
      </c>
      <c r="K444" s="65">
        <v>0.66249999999999998</v>
      </c>
      <c r="L444" s="90">
        <v>0.66388888888888886</v>
      </c>
      <c r="M444" s="87" t="s">
        <v>13</v>
      </c>
      <c r="N444" s="91">
        <v>0.68194444444444446</v>
      </c>
      <c r="O444" s="87" t="s">
        <v>9</v>
      </c>
      <c r="P444" s="87" t="str">
        <f t="shared" si="542"/>
        <v>OK</v>
      </c>
      <c r="Q444" s="4">
        <f t="shared" si="543"/>
        <v>1.8055555555555602E-2</v>
      </c>
      <c r="R444" s="4">
        <f t="shared" si="544"/>
        <v>1.388888888888884E-3</v>
      </c>
      <c r="S444" s="4">
        <f t="shared" si="545"/>
        <v>1.9444444444444486E-2</v>
      </c>
      <c r="T444" s="4">
        <f t="shared" si="546"/>
        <v>8.3333333333333037E-3</v>
      </c>
      <c r="U444" s="1">
        <v>15.7</v>
      </c>
      <c r="V444" s="1">
        <f>INDEX('Počty dní'!A:E,MATCH(E444,'Počty dní'!C:C,0),4)</f>
        <v>195</v>
      </c>
      <c r="W444" s="17">
        <f>V444*U444</f>
        <v>3061.5</v>
      </c>
      <c r="Y444" s="59"/>
      <c r="Z444" s="59"/>
      <c r="AA444" s="59"/>
    </row>
    <row r="445" spans="1:27" x14ac:dyDescent="0.25">
      <c r="A445" s="86">
        <v>834</v>
      </c>
      <c r="B445" s="87">
        <v>8034</v>
      </c>
      <c r="C445" s="87" t="s">
        <v>2</v>
      </c>
      <c r="D445" s="87"/>
      <c r="E445" s="87" t="str">
        <f t="shared" si="547"/>
        <v>X</v>
      </c>
      <c r="F445" s="87" t="s">
        <v>45</v>
      </c>
      <c r="G445" s="88">
        <v>21</v>
      </c>
      <c r="H445" s="87" t="str">
        <f t="shared" si="548"/>
        <v>XXX290/21</v>
      </c>
      <c r="I445" s="89" t="s">
        <v>18</v>
      </c>
      <c r="J445" s="89" t="s">
        <v>18</v>
      </c>
      <c r="K445" s="65">
        <v>0.68958333333333333</v>
      </c>
      <c r="L445" s="90">
        <v>0.69097222222222221</v>
      </c>
      <c r="M445" s="87" t="s">
        <v>9</v>
      </c>
      <c r="N445" s="91">
        <v>0.71458333333333324</v>
      </c>
      <c r="O445" s="87" t="s">
        <v>19</v>
      </c>
      <c r="P445" s="87" t="str">
        <f t="shared" si="542"/>
        <v>OK</v>
      </c>
      <c r="Q445" s="4">
        <f t="shared" si="543"/>
        <v>2.3611111111111027E-2</v>
      </c>
      <c r="R445" s="4">
        <f t="shared" si="544"/>
        <v>1.388888888888884E-3</v>
      </c>
      <c r="S445" s="4">
        <f t="shared" si="545"/>
        <v>2.4999999999999911E-2</v>
      </c>
      <c r="T445" s="4">
        <f t="shared" si="546"/>
        <v>7.6388888888888618E-3</v>
      </c>
      <c r="U445" s="1">
        <v>22.2</v>
      </c>
      <c r="V445" s="1">
        <f>INDEX('Počty dní'!A:E,MATCH(E445,'Počty dní'!C:C,0),4)</f>
        <v>195</v>
      </c>
      <c r="W445" s="17">
        <f t="shared" si="549"/>
        <v>4329</v>
      </c>
      <c r="Y445" s="59"/>
      <c r="Z445" s="59"/>
      <c r="AA445" s="59"/>
    </row>
    <row r="446" spans="1:27" x14ac:dyDescent="0.25">
      <c r="A446" s="86">
        <v>834</v>
      </c>
      <c r="B446" s="87">
        <v>8034</v>
      </c>
      <c r="C446" s="87" t="s">
        <v>2</v>
      </c>
      <c r="D446" s="87"/>
      <c r="E446" s="87" t="str">
        <f>CONCATENATE(C446,D446)</f>
        <v>X</v>
      </c>
      <c r="F446" s="87" t="s">
        <v>124</v>
      </c>
      <c r="G446" s="88">
        <v>11</v>
      </c>
      <c r="H446" s="87" t="str">
        <f>CONCATENATE(F446,"/",G446)</f>
        <v>XXX313/11</v>
      </c>
      <c r="I446" s="89" t="s">
        <v>3</v>
      </c>
      <c r="J446" s="89" t="s">
        <v>18</v>
      </c>
      <c r="K446" s="65">
        <v>0.72083333333333333</v>
      </c>
      <c r="L446" s="90">
        <v>0.72222222222222221</v>
      </c>
      <c r="M446" s="87" t="s">
        <v>19</v>
      </c>
      <c r="N446" s="91">
        <v>0.7416666666666667</v>
      </c>
      <c r="O446" s="87" t="s">
        <v>89</v>
      </c>
      <c r="P446" s="87" t="str">
        <f t="shared" si="542"/>
        <v>OK</v>
      </c>
      <c r="Q446" s="4">
        <f t="shared" si="543"/>
        <v>1.9444444444444486E-2</v>
      </c>
      <c r="R446" s="4">
        <f t="shared" si="544"/>
        <v>1.388888888888884E-3</v>
      </c>
      <c r="S446" s="4">
        <f t="shared" si="545"/>
        <v>2.083333333333337E-2</v>
      </c>
      <c r="T446" s="4">
        <f t="shared" si="546"/>
        <v>6.2500000000000888E-3</v>
      </c>
      <c r="U446" s="1">
        <v>17</v>
      </c>
      <c r="V446" s="1">
        <f>INDEX('Počty dní'!A:E,MATCH(E446,'Počty dní'!C:C,0),4)</f>
        <v>195</v>
      </c>
      <c r="W446" s="17">
        <f>V446*U446</f>
        <v>3315</v>
      </c>
      <c r="Y446" s="59"/>
      <c r="Z446" s="59"/>
      <c r="AA446" s="59"/>
    </row>
    <row r="447" spans="1:27" ht="15.75" thickBot="1" x14ac:dyDescent="0.3">
      <c r="A447" s="92">
        <v>834</v>
      </c>
      <c r="B447" s="93">
        <v>8034</v>
      </c>
      <c r="C447" s="93" t="s">
        <v>2</v>
      </c>
      <c r="D447" s="93"/>
      <c r="E447" s="93" t="str">
        <f>CONCATENATE(C447,D447)</f>
        <v>X</v>
      </c>
      <c r="F447" s="93" t="s">
        <v>124</v>
      </c>
      <c r="G447" s="94">
        <v>14</v>
      </c>
      <c r="H447" s="93" t="str">
        <f>CONCATENATE(F447,"/",G447)</f>
        <v>XXX313/14</v>
      </c>
      <c r="I447" s="95" t="s">
        <v>3</v>
      </c>
      <c r="J447" s="95" t="s">
        <v>18</v>
      </c>
      <c r="K447" s="70">
        <v>0.75694444444444442</v>
      </c>
      <c r="L447" s="96">
        <v>0.7583333333333333</v>
      </c>
      <c r="M447" s="93" t="s">
        <v>89</v>
      </c>
      <c r="N447" s="97">
        <v>0.77777777777777779</v>
      </c>
      <c r="O447" s="93" t="s">
        <v>19</v>
      </c>
      <c r="P447" s="93"/>
      <c r="Q447" s="19">
        <f t="shared" si="543"/>
        <v>1.9444444444444486E-2</v>
      </c>
      <c r="R447" s="19">
        <f t="shared" si="544"/>
        <v>1.388888888888884E-3</v>
      </c>
      <c r="S447" s="19">
        <f t="shared" si="545"/>
        <v>2.083333333333337E-2</v>
      </c>
      <c r="T447" s="19">
        <f t="shared" si="546"/>
        <v>1.5277777777777724E-2</v>
      </c>
      <c r="U447" s="18">
        <v>17</v>
      </c>
      <c r="V447" s="18">
        <f>INDEX('Počty dní'!A:E,MATCH(E447,'Počty dní'!C:C,0),4)</f>
        <v>195</v>
      </c>
      <c r="W447" s="20">
        <f>V447*U447</f>
        <v>3315</v>
      </c>
      <c r="Y447" s="59"/>
      <c r="Z447" s="59"/>
      <c r="AA447" s="59"/>
    </row>
    <row r="448" spans="1:27" ht="15.75" thickBot="1" x14ac:dyDescent="0.3">
      <c r="A448" s="106" t="str">
        <f ca="1">CONCATENATE(INDIRECT("R[-3]C[0]",FALSE),"celkem")</f>
        <v>834celkem</v>
      </c>
      <c r="B448" s="107"/>
      <c r="C448" s="107" t="str">
        <f ca="1">INDIRECT("R[-1]C[12]",FALSE)</f>
        <v>Počátky,,aut.nádr.</v>
      </c>
      <c r="D448" s="108"/>
      <c r="E448" s="107"/>
      <c r="F448" s="108"/>
      <c r="G448" s="109"/>
      <c r="H448" s="110"/>
      <c r="I448" s="111"/>
      <c r="J448" s="112" t="str">
        <f ca="1">INDIRECT("R[-3]C[0]",FALSE)</f>
        <v>V</v>
      </c>
      <c r="K448" s="113"/>
      <c r="L448" s="114"/>
      <c r="M448" s="115"/>
      <c r="N448" s="114"/>
      <c r="O448" s="116"/>
      <c r="P448" s="107"/>
      <c r="Q448" s="8">
        <f>SUM(Q438:Q447)</f>
        <v>0.1875</v>
      </c>
      <c r="R448" s="8">
        <f>SUM(R438:R447)</f>
        <v>2.0138888888888873E-2</v>
      </c>
      <c r="S448" s="8">
        <f>SUM(S438:S447)</f>
        <v>0.20763888888888887</v>
      </c>
      <c r="T448" s="8">
        <f>SUM(T438:T447)</f>
        <v>0.2819444444444445</v>
      </c>
      <c r="U448" s="9">
        <f>SUM(U438:U447)</f>
        <v>176.9</v>
      </c>
      <c r="V448" s="10"/>
      <c r="W448" s="11">
        <f>SUM(W438:W447)</f>
        <v>34495.5</v>
      </c>
      <c r="Y448" s="59"/>
      <c r="Z448" s="59"/>
      <c r="AA448" s="59"/>
    </row>
    <row r="449" spans="1:27" x14ac:dyDescent="0.25">
      <c r="L449" s="78"/>
      <c r="N449" s="79"/>
      <c r="Q449" s="2"/>
      <c r="R449" s="2"/>
      <c r="S449" s="2"/>
      <c r="T449" s="2"/>
      <c r="Y449" s="59"/>
      <c r="Z449" s="59"/>
      <c r="AA449" s="59"/>
    </row>
    <row r="450" spans="1:27" ht="15.75" thickBot="1" x14ac:dyDescent="0.3">
      <c r="L450" s="78"/>
      <c r="N450" s="79"/>
      <c r="Q450" s="2"/>
      <c r="R450" s="2"/>
      <c r="S450" s="2"/>
      <c r="T450" s="2"/>
      <c r="Y450" s="59"/>
      <c r="Z450" s="59"/>
      <c r="AA450" s="59"/>
    </row>
    <row r="451" spans="1:27" x14ac:dyDescent="0.25">
      <c r="A451" s="80">
        <v>835</v>
      </c>
      <c r="B451" s="81">
        <v>8035</v>
      </c>
      <c r="C451" s="81" t="s">
        <v>2</v>
      </c>
      <c r="D451" s="81"/>
      <c r="E451" s="81" t="str">
        <f>CONCATENATE(C451,D451)</f>
        <v>X</v>
      </c>
      <c r="F451" s="81" t="s">
        <v>117</v>
      </c>
      <c r="G451" s="82">
        <v>1</v>
      </c>
      <c r="H451" s="81" t="str">
        <f t="shared" ref="H451:H466" si="550">CONCATENATE(F451,"/",G451)</f>
        <v>XXX310/1</v>
      </c>
      <c r="I451" s="83" t="s">
        <v>3</v>
      </c>
      <c r="J451" s="83" t="s">
        <v>3</v>
      </c>
      <c r="K451" s="67">
        <v>0.19583333333333333</v>
      </c>
      <c r="L451" s="84">
        <v>0.19722222222222222</v>
      </c>
      <c r="M451" s="81" t="s">
        <v>19</v>
      </c>
      <c r="N451" s="85">
        <v>0.21458333333333335</v>
      </c>
      <c r="O451" s="81" t="s">
        <v>23</v>
      </c>
      <c r="P451" s="81" t="str">
        <f t="shared" ref="P451:P459" si="551">IF(M452=O451,"OK","POZOR")</f>
        <v>OK</v>
      </c>
      <c r="Q451" s="14">
        <f t="shared" ref="Q451:Q459" si="552">IF(ISNUMBER(G451),N451-L451,IF(F451="přejezd",N451-L451,0))</f>
        <v>1.7361111111111133E-2</v>
      </c>
      <c r="R451" s="14">
        <f t="shared" ref="R451:R459" si="553">IF(ISNUMBER(G451),L451-K451,0)</f>
        <v>1.388888888888884E-3</v>
      </c>
      <c r="S451" s="14">
        <f t="shared" ref="S451:S459" si="554">Q451+R451</f>
        <v>1.8750000000000017E-2</v>
      </c>
      <c r="T451" s="14">
        <f>K451-N480</f>
        <v>1.388888888888884E-3</v>
      </c>
      <c r="U451" s="13">
        <v>16.100000000000001</v>
      </c>
      <c r="V451" s="13">
        <f>INDEX('Počty dní'!A:E,MATCH(E451,'Počty dní'!C:C,0),4)</f>
        <v>195</v>
      </c>
      <c r="W451" s="16">
        <f>V451*U451</f>
        <v>3139.5000000000005</v>
      </c>
      <c r="Y451" s="59"/>
      <c r="Z451" s="59"/>
      <c r="AA451" s="59"/>
    </row>
    <row r="452" spans="1:27" x14ac:dyDescent="0.25">
      <c r="A452" s="86">
        <v>835</v>
      </c>
      <c r="B452" s="87">
        <v>8035</v>
      </c>
      <c r="C452" s="87" t="s">
        <v>2</v>
      </c>
      <c r="D452" s="87"/>
      <c r="E452" s="87" t="str">
        <f>CONCATENATE(C452,D452)</f>
        <v>X</v>
      </c>
      <c r="F452" s="87" t="s">
        <v>109</v>
      </c>
      <c r="G452" s="88"/>
      <c r="H452" s="87" t="str">
        <f t="shared" si="550"/>
        <v>přejezd/</v>
      </c>
      <c r="I452" s="89"/>
      <c r="J452" s="89" t="s">
        <v>3</v>
      </c>
      <c r="K452" s="65">
        <v>0.21458333333333332</v>
      </c>
      <c r="L452" s="90">
        <v>0.21458333333333332</v>
      </c>
      <c r="M452" s="87" t="s">
        <v>23</v>
      </c>
      <c r="N452" s="91">
        <v>0.21597222222222223</v>
      </c>
      <c r="O452" s="87" t="s">
        <v>20</v>
      </c>
      <c r="P452" s="87" t="str">
        <f t="shared" si="551"/>
        <v>OK</v>
      </c>
      <c r="Q452" s="4">
        <f t="shared" si="552"/>
        <v>1.3888888888889117E-3</v>
      </c>
      <c r="R452" s="4">
        <f t="shared" si="553"/>
        <v>0</v>
      </c>
      <c r="S452" s="4">
        <f t="shared" si="554"/>
        <v>1.3888888888889117E-3</v>
      </c>
      <c r="T452" s="4">
        <f t="shared" ref="T452:T459" si="555">K452-N451</f>
        <v>0</v>
      </c>
      <c r="U452" s="1">
        <v>0</v>
      </c>
      <c r="V452" s="1">
        <f>INDEX('Počty dní'!A:E,MATCH(E452,'Počty dní'!C:C,0),4)</f>
        <v>195</v>
      </c>
      <c r="W452" s="17">
        <f>V452*U452</f>
        <v>0</v>
      </c>
      <c r="Y452" s="59"/>
      <c r="Z452" s="59"/>
      <c r="AA452" s="59"/>
    </row>
    <row r="453" spans="1:27" x14ac:dyDescent="0.25">
      <c r="A453" s="86">
        <v>835</v>
      </c>
      <c r="B453" s="87">
        <v>8035</v>
      </c>
      <c r="C453" s="87" t="s">
        <v>2</v>
      </c>
      <c r="D453" s="87"/>
      <c r="E453" s="87" t="str">
        <f>CONCATENATE(C453,D453)</f>
        <v>X</v>
      </c>
      <c r="F453" s="87" t="s">
        <v>118</v>
      </c>
      <c r="G453" s="88">
        <v>3</v>
      </c>
      <c r="H453" s="87" t="str">
        <f t="shared" si="550"/>
        <v>XXX292/3</v>
      </c>
      <c r="I453" s="89" t="s">
        <v>3</v>
      </c>
      <c r="J453" s="89" t="s">
        <v>3</v>
      </c>
      <c r="K453" s="65">
        <v>0.22777777777777777</v>
      </c>
      <c r="L453" s="90">
        <v>0.2298611111111111</v>
      </c>
      <c r="M453" s="87" t="s">
        <v>20</v>
      </c>
      <c r="N453" s="91">
        <v>0.2638888888888889</v>
      </c>
      <c r="O453" s="87" t="s">
        <v>12</v>
      </c>
      <c r="P453" s="87" t="str">
        <f t="shared" si="551"/>
        <v>OK</v>
      </c>
      <c r="Q453" s="4">
        <f t="shared" si="552"/>
        <v>3.4027777777777796E-2</v>
      </c>
      <c r="R453" s="4">
        <f t="shared" si="553"/>
        <v>2.0833333333333259E-3</v>
      </c>
      <c r="S453" s="4">
        <f t="shared" si="554"/>
        <v>3.6111111111111122E-2</v>
      </c>
      <c r="T453" s="4">
        <f t="shared" si="555"/>
        <v>1.1805555555555541E-2</v>
      </c>
      <c r="U453" s="1">
        <v>25.5</v>
      </c>
      <c r="V453" s="1">
        <f>INDEX('Počty dní'!A:E,MATCH(E453,'Počty dní'!C:C,0),4)</f>
        <v>195</v>
      </c>
      <c r="W453" s="17">
        <f>V453*U453</f>
        <v>4972.5</v>
      </c>
      <c r="Y453" s="59"/>
      <c r="Z453" s="59"/>
      <c r="AA453" s="59"/>
    </row>
    <row r="454" spans="1:27" x14ac:dyDescent="0.25">
      <c r="A454" s="86">
        <v>835</v>
      </c>
      <c r="B454" s="87">
        <v>8035</v>
      </c>
      <c r="C454" s="87" t="s">
        <v>2</v>
      </c>
      <c r="D454" s="87"/>
      <c r="E454" s="87" t="str">
        <f>CONCATENATE(C454,D454)</f>
        <v>X</v>
      </c>
      <c r="F454" s="87" t="s">
        <v>109</v>
      </c>
      <c r="G454" s="88"/>
      <c r="H454" s="87" t="str">
        <f t="shared" ref="H454" si="556">CONCATENATE(F454,"/",G454)</f>
        <v>přejezd/</v>
      </c>
      <c r="I454" s="89"/>
      <c r="J454" s="89" t="s">
        <v>3</v>
      </c>
      <c r="K454" s="65">
        <v>0.2638888888888889</v>
      </c>
      <c r="L454" s="90">
        <v>0.2638888888888889</v>
      </c>
      <c r="M454" s="87" t="s">
        <v>12</v>
      </c>
      <c r="N454" s="91">
        <v>0.26527777777777778</v>
      </c>
      <c r="O454" s="87" t="s">
        <v>13</v>
      </c>
      <c r="P454" s="87" t="str">
        <f t="shared" si="551"/>
        <v>OK</v>
      </c>
      <c r="Q454" s="4">
        <f t="shared" si="552"/>
        <v>1.388888888888884E-3</v>
      </c>
      <c r="R454" s="4">
        <f t="shared" si="553"/>
        <v>0</v>
      </c>
      <c r="S454" s="4">
        <f t="shared" si="554"/>
        <v>1.388888888888884E-3</v>
      </c>
      <c r="T454" s="4">
        <f t="shared" si="555"/>
        <v>0</v>
      </c>
      <c r="U454" s="1">
        <v>0</v>
      </c>
      <c r="V454" s="1">
        <f>INDEX('Počty dní'!A:E,MATCH(E454,'Počty dní'!C:C,0),4)</f>
        <v>195</v>
      </c>
      <c r="W454" s="17">
        <f>V454*U454</f>
        <v>0</v>
      </c>
      <c r="Y454" s="59"/>
      <c r="Z454" s="59"/>
      <c r="AA454" s="59"/>
    </row>
    <row r="455" spans="1:27" x14ac:dyDescent="0.25">
      <c r="A455" s="86">
        <v>835</v>
      </c>
      <c r="B455" s="87">
        <v>8035</v>
      </c>
      <c r="C455" s="87" t="s">
        <v>2</v>
      </c>
      <c r="D455" s="87"/>
      <c r="E455" s="87" t="str">
        <f t="shared" ref="E455:E457" si="557">CONCATENATE(C455,D455)</f>
        <v>X</v>
      </c>
      <c r="F455" s="87" t="s">
        <v>117</v>
      </c>
      <c r="G455" s="88">
        <v>5</v>
      </c>
      <c r="H455" s="87" t="str">
        <f t="shared" si="550"/>
        <v>XXX310/5</v>
      </c>
      <c r="I455" s="89" t="s">
        <v>3</v>
      </c>
      <c r="J455" s="89" t="s">
        <v>3</v>
      </c>
      <c r="K455" s="65">
        <v>0.26527777777777778</v>
      </c>
      <c r="L455" s="90">
        <v>0.26666666666666666</v>
      </c>
      <c r="M455" s="87" t="s">
        <v>13</v>
      </c>
      <c r="N455" s="91">
        <v>0.29652777777777778</v>
      </c>
      <c r="O455" s="87" t="s">
        <v>20</v>
      </c>
      <c r="P455" s="87" t="str">
        <f t="shared" si="551"/>
        <v>OK</v>
      </c>
      <c r="Q455" s="4">
        <f t="shared" si="552"/>
        <v>2.9861111111111116E-2</v>
      </c>
      <c r="R455" s="4">
        <f t="shared" si="553"/>
        <v>1.388888888888884E-3</v>
      </c>
      <c r="S455" s="4">
        <f t="shared" si="554"/>
        <v>3.125E-2</v>
      </c>
      <c r="T455" s="4">
        <f t="shared" si="555"/>
        <v>0</v>
      </c>
      <c r="U455" s="1">
        <v>26.1</v>
      </c>
      <c r="V455" s="1">
        <f>INDEX('Počty dní'!A:E,MATCH(E455,'Počty dní'!C:C,0),4)</f>
        <v>195</v>
      </c>
      <c r="W455" s="17">
        <f t="shared" ref="W455:W457" si="558">V455*U455</f>
        <v>5089.5</v>
      </c>
      <c r="Y455" s="59"/>
      <c r="Z455" s="59"/>
      <c r="AA455" s="59"/>
    </row>
    <row r="456" spans="1:27" x14ac:dyDescent="0.25">
      <c r="A456" s="86">
        <v>835</v>
      </c>
      <c r="B456" s="87">
        <v>8035</v>
      </c>
      <c r="C456" s="87" t="s">
        <v>2</v>
      </c>
      <c r="D456" s="87">
        <v>10</v>
      </c>
      <c r="E456" s="87" t="str">
        <f>CONCATENATE(C456,D456)</f>
        <v>X10</v>
      </c>
      <c r="F456" s="87" t="s">
        <v>117</v>
      </c>
      <c r="G456" s="88">
        <v>10</v>
      </c>
      <c r="H456" s="87" t="str">
        <f t="shared" si="550"/>
        <v>XXX310/10</v>
      </c>
      <c r="I456" s="89" t="s">
        <v>3</v>
      </c>
      <c r="J456" s="89" t="s">
        <v>3</v>
      </c>
      <c r="K456" s="65">
        <v>0.30486111111111114</v>
      </c>
      <c r="L456" s="90">
        <v>0.30555555555555552</v>
      </c>
      <c r="M456" s="87" t="s">
        <v>20</v>
      </c>
      <c r="N456" s="91">
        <v>0.30902777777777779</v>
      </c>
      <c r="O456" s="87" t="s">
        <v>22</v>
      </c>
      <c r="P456" s="87" t="str">
        <f t="shared" si="551"/>
        <v>OK</v>
      </c>
      <c r="Q456" s="4">
        <f t="shared" si="552"/>
        <v>3.4722222222222654E-3</v>
      </c>
      <c r="R456" s="4">
        <f t="shared" si="553"/>
        <v>6.9444444444438647E-4</v>
      </c>
      <c r="S456" s="4">
        <f t="shared" si="554"/>
        <v>4.1666666666666519E-3</v>
      </c>
      <c r="T456" s="4">
        <f t="shared" si="555"/>
        <v>8.3333333333333592E-3</v>
      </c>
      <c r="U456" s="1">
        <v>3.3</v>
      </c>
      <c r="V456" s="1">
        <f>INDEX('Počty dní'!A:E,MATCH(E456,'Počty dní'!C:C,0),4)</f>
        <v>195</v>
      </c>
      <c r="W456" s="17">
        <f>V456*U456</f>
        <v>643.5</v>
      </c>
      <c r="Y456" s="59"/>
      <c r="Z456" s="59"/>
      <c r="AA456" s="59"/>
    </row>
    <row r="457" spans="1:27" x14ac:dyDescent="0.25">
      <c r="A457" s="86">
        <v>835</v>
      </c>
      <c r="B457" s="87">
        <v>8035</v>
      </c>
      <c r="C457" s="87" t="s">
        <v>2</v>
      </c>
      <c r="D457" s="87">
        <v>10</v>
      </c>
      <c r="E457" s="87" t="str">
        <f t="shared" si="557"/>
        <v>X10</v>
      </c>
      <c r="F457" s="87" t="s">
        <v>117</v>
      </c>
      <c r="G457" s="88">
        <v>7</v>
      </c>
      <c r="H457" s="87" t="str">
        <f t="shared" si="550"/>
        <v>XXX310/7</v>
      </c>
      <c r="I457" s="89" t="s">
        <v>3</v>
      </c>
      <c r="J457" s="89" t="s">
        <v>3</v>
      </c>
      <c r="K457" s="65">
        <v>0.30972222222222223</v>
      </c>
      <c r="L457" s="90">
        <v>0.3125</v>
      </c>
      <c r="M457" s="87" t="s">
        <v>22</v>
      </c>
      <c r="N457" s="91">
        <v>0.31597222222222221</v>
      </c>
      <c r="O457" s="87" t="s">
        <v>20</v>
      </c>
      <c r="P457" s="87" t="str">
        <f t="shared" si="551"/>
        <v>OK</v>
      </c>
      <c r="Q457" s="4">
        <f t="shared" si="552"/>
        <v>3.4722222222222099E-3</v>
      </c>
      <c r="R457" s="4">
        <f t="shared" si="553"/>
        <v>2.7777777777777679E-3</v>
      </c>
      <c r="S457" s="4">
        <f t="shared" si="554"/>
        <v>6.2499999999999778E-3</v>
      </c>
      <c r="T457" s="4">
        <f t="shared" si="555"/>
        <v>6.9444444444444198E-4</v>
      </c>
      <c r="U457" s="1">
        <v>3.3</v>
      </c>
      <c r="V457" s="1">
        <f>INDEX('Počty dní'!A:E,MATCH(E457,'Počty dní'!C:C,0),4)</f>
        <v>195</v>
      </c>
      <c r="W457" s="17">
        <f t="shared" si="558"/>
        <v>643.5</v>
      </c>
      <c r="Y457" s="59"/>
      <c r="Z457" s="59"/>
      <c r="AA457" s="59"/>
    </row>
    <row r="458" spans="1:27" x14ac:dyDescent="0.25">
      <c r="A458" s="86">
        <v>835</v>
      </c>
      <c r="B458" s="87">
        <v>8035</v>
      </c>
      <c r="C458" s="87" t="s">
        <v>2</v>
      </c>
      <c r="D458" s="87"/>
      <c r="E458" s="87" t="str">
        <f t="shared" ref="E458:E465" si="559">CONCATENATE(C458,D458)</f>
        <v>X</v>
      </c>
      <c r="F458" s="87" t="s">
        <v>117</v>
      </c>
      <c r="G458" s="88">
        <v>12</v>
      </c>
      <c r="H458" s="87" t="str">
        <f t="shared" si="550"/>
        <v>XXX310/12</v>
      </c>
      <c r="I458" s="89" t="s">
        <v>3</v>
      </c>
      <c r="J458" s="89" t="s">
        <v>3</v>
      </c>
      <c r="K458" s="65">
        <v>0.32500000000000001</v>
      </c>
      <c r="L458" s="90">
        <v>0.3263888888888889</v>
      </c>
      <c r="M458" s="87" t="s">
        <v>20</v>
      </c>
      <c r="N458" s="91">
        <v>0.35625000000000001</v>
      </c>
      <c r="O458" s="87" t="s">
        <v>13</v>
      </c>
      <c r="P458" s="87" t="str">
        <f t="shared" si="551"/>
        <v>OK</v>
      </c>
      <c r="Q458" s="4">
        <f t="shared" si="552"/>
        <v>2.9861111111111116E-2</v>
      </c>
      <c r="R458" s="4">
        <f t="shared" si="553"/>
        <v>1.388888888888884E-3</v>
      </c>
      <c r="S458" s="4">
        <f t="shared" si="554"/>
        <v>3.125E-2</v>
      </c>
      <c r="T458" s="4">
        <f t="shared" si="555"/>
        <v>9.0277777777778012E-3</v>
      </c>
      <c r="U458" s="1">
        <v>26.1</v>
      </c>
      <c r="V458" s="1">
        <f>INDEX('Počty dní'!A:E,MATCH(E458,'Počty dní'!C:C,0),4)</f>
        <v>195</v>
      </c>
      <c r="W458" s="17">
        <f t="shared" ref="W458:W465" si="560">V458*U458</f>
        <v>5089.5</v>
      </c>
      <c r="Y458" s="59"/>
      <c r="Z458" s="59"/>
      <c r="AA458" s="59"/>
    </row>
    <row r="459" spans="1:27" x14ac:dyDescent="0.25">
      <c r="A459" s="86">
        <v>835</v>
      </c>
      <c r="B459" s="87">
        <v>8035</v>
      </c>
      <c r="C459" s="87" t="s">
        <v>2</v>
      </c>
      <c r="D459" s="87"/>
      <c r="E459" s="87" t="str">
        <f t="shared" si="559"/>
        <v>X</v>
      </c>
      <c r="F459" s="87" t="s">
        <v>117</v>
      </c>
      <c r="G459" s="88">
        <v>9</v>
      </c>
      <c r="H459" s="87" t="str">
        <f t="shared" si="550"/>
        <v>XXX310/9</v>
      </c>
      <c r="I459" s="89" t="s">
        <v>3</v>
      </c>
      <c r="J459" s="89" t="s">
        <v>3</v>
      </c>
      <c r="K459" s="65">
        <v>0.39027777777777778</v>
      </c>
      <c r="L459" s="90">
        <v>0.39166666666666666</v>
      </c>
      <c r="M459" s="87" t="s">
        <v>13</v>
      </c>
      <c r="N459" s="91">
        <v>0.42152777777777778</v>
      </c>
      <c r="O459" s="87" t="s">
        <v>20</v>
      </c>
      <c r="P459" s="87" t="str">
        <f t="shared" si="551"/>
        <v>OK</v>
      </c>
      <c r="Q459" s="4">
        <f t="shared" si="552"/>
        <v>2.9861111111111116E-2</v>
      </c>
      <c r="R459" s="4">
        <f t="shared" si="553"/>
        <v>1.388888888888884E-3</v>
      </c>
      <c r="S459" s="4">
        <f t="shared" si="554"/>
        <v>3.125E-2</v>
      </c>
      <c r="T459" s="4">
        <f t="shared" si="555"/>
        <v>3.4027777777777768E-2</v>
      </c>
      <c r="U459" s="1">
        <v>26.1</v>
      </c>
      <c r="V459" s="1">
        <f>INDEX('Počty dní'!A:E,MATCH(E459,'Počty dní'!C:C,0),4)</f>
        <v>195</v>
      </c>
      <c r="W459" s="17">
        <f t="shared" si="560"/>
        <v>5089.5</v>
      </c>
      <c r="Y459" s="59"/>
      <c r="Z459" s="59"/>
      <c r="AA459" s="59"/>
    </row>
    <row r="460" spans="1:27" x14ac:dyDescent="0.25">
      <c r="A460" s="86">
        <v>835</v>
      </c>
      <c r="B460" s="87">
        <v>8035</v>
      </c>
      <c r="C460" s="87" t="s">
        <v>2</v>
      </c>
      <c r="D460" s="87"/>
      <c r="E460" s="87" t="str">
        <f>CONCATENATE(C460,D460)</f>
        <v>X</v>
      </c>
      <c r="F460" s="87" t="s">
        <v>39</v>
      </c>
      <c r="G460" s="88">
        <v>9</v>
      </c>
      <c r="H460" s="87" t="str">
        <f t="shared" si="550"/>
        <v>XXX285/9</v>
      </c>
      <c r="I460" s="89" t="s">
        <v>3</v>
      </c>
      <c r="J460" s="89" t="s">
        <v>3</v>
      </c>
      <c r="K460" s="65">
        <v>0.45</v>
      </c>
      <c r="L460" s="90">
        <v>0.4513888888888889</v>
      </c>
      <c r="M460" s="87" t="s">
        <v>20</v>
      </c>
      <c r="N460" s="91">
        <v>0.46249999999999997</v>
      </c>
      <c r="O460" s="87" t="s">
        <v>42</v>
      </c>
      <c r="P460" s="87" t="str">
        <f t="shared" ref="P460:P465" si="561">IF(M461=O460,"OK","POZOR")</f>
        <v>OK</v>
      </c>
      <c r="Q460" s="4">
        <f t="shared" ref="Q460:Q466" si="562">IF(ISNUMBER(G460),N460-L460,IF(F460="přejezd",N460-L460,0))</f>
        <v>1.1111111111111072E-2</v>
      </c>
      <c r="R460" s="4">
        <f t="shared" ref="R460:R466" si="563">IF(ISNUMBER(G460),L460-K460,0)</f>
        <v>1.388888888888884E-3</v>
      </c>
      <c r="S460" s="4">
        <f t="shared" ref="S460:S466" si="564">Q460+R460</f>
        <v>1.2499999999999956E-2</v>
      </c>
      <c r="T460" s="4">
        <f t="shared" ref="T460:T466" si="565">K460-N459</f>
        <v>2.8472222222222232E-2</v>
      </c>
      <c r="U460" s="1">
        <v>10.4</v>
      </c>
      <c r="V460" s="1">
        <f>INDEX('Počty dní'!A:E,MATCH(E460,'Počty dní'!C:C,0),4)</f>
        <v>195</v>
      </c>
      <c r="W460" s="17">
        <f>V460*U460</f>
        <v>2028</v>
      </c>
      <c r="Y460" s="59"/>
      <c r="Z460" s="59"/>
      <c r="AA460" s="59"/>
    </row>
    <row r="461" spans="1:27" x14ac:dyDescent="0.25">
      <c r="A461" s="86">
        <v>835</v>
      </c>
      <c r="B461" s="87">
        <v>8035</v>
      </c>
      <c r="C461" s="87" t="s">
        <v>2</v>
      </c>
      <c r="D461" s="87"/>
      <c r="E461" s="87" t="str">
        <f>CONCATENATE(C461,D461)</f>
        <v>X</v>
      </c>
      <c r="F461" s="87" t="s">
        <v>39</v>
      </c>
      <c r="G461" s="88">
        <v>10</v>
      </c>
      <c r="H461" s="87" t="str">
        <f t="shared" si="550"/>
        <v>XXX285/10</v>
      </c>
      <c r="I461" s="89" t="s">
        <v>3</v>
      </c>
      <c r="J461" s="89" t="s">
        <v>3</v>
      </c>
      <c r="K461" s="65">
        <v>0.46666666666666667</v>
      </c>
      <c r="L461" s="90">
        <v>0.4680555555555555</v>
      </c>
      <c r="M461" s="87" t="s">
        <v>42</v>
      </c>
      <c r="N461" s="91">
        <v>0.47916666666666669</v>
      </c>
      <c r="O461" s="87" t="s">
        <v>20</v>
      </c>
      <c r="P461" s="87" t="str">
        <f t="shared" ref="P461:P464" si="566">IF(M462=O461,"OK","POZOR")</f>
        <v>OK</v>
      </c>
      <c r="Q461" s="4">
        <f t="shared" ref="Q461:Q464" si="567">IF(ISNUMBER(G461),N461-L461,IF(F461="přejezd",N461-L461,0))</f>
        <v>1.1111111111111183E-2</v>
      </c>
      <c r="R461" s="4">
        <f t="shared" ref="R461:R464" si="568">IF(ISNUMBER(G461),L461-K461,0)</f>
        <v>1.3888888888888284E-3</v>
      </c>
      <c r="S461" s="4">
        <f t="shared" ref="S461:S464" si="569">Q461+R461</f>
        <v>1.2500000000000011E-2</v>
      </c>
      <c r="T461" s="4">
        <f t="shared" ref="T461:T464" si="570">K461-N460</f>
        <v>4.1666666666667074E-3</v>
      </c>
      <c r="U461" s="1">
        <v>10.4</v>
      </c>
      <c r="V461" s="1">
        <f>INDEX('Počty dní'!A:E,MATCH(E461,'Počty dní'!C:C,0),4)</f>
        <v>195</v>
      </c>
      <c r="W461" s="17">
        <f>V461*U461</f>
        <v>2028</v>
      </c>
      <c r="Y461" s="59"/>
      <c r="Z461" s="59"/>
      <c r="AA461" s="59"/>
    </row>
    <row r="462" spans="1:27" x14ac:dyDescent="0.25">
      <c r="A462" s="86">
        <v>835</v>
      </c>
      <c r="B462" s="87">
        <v>8035</v>
      </c>
      <c r="C462" s="87" t="s">
        <v>2</v>
      </c>
      <c r="D462" s="87"/>
      <c r="E462" s="87" t="str">
        <f t="shared" si="559"/>
        <v>X</v>
      </c>
      <c r="F462" s="87" t="s">
        <v>117</v>
      </c>
      <c r="G462" s="88">
        <v>20</v>
      </c>
      <c r="H462" s="87" t="str">
        <f t="shared" si="550"/>
        <v>XXX310/20</v>
      </c>
      <c r="I462" s="89" t="s">
        <v>3</v>
      </c>
      <c r="J462" s="89" t="s">
        <v>3</v>
      </c>
      <c r="K462" s="65">
        <v>0.57499999999999996</v>
      </c>
      <c r="L462" s="90">
        <v>0.57638888888888895</v>
      </c>
      <c r="M462" s="87" t="s">
        <v>20</v>
      </c>
      <c r="N462" s="91">
        <v>0.60625000000000007</v>
      </c>
      <c r="O462" s="87" t="s">
        <v>13</v>
      </c>
      <c r="P462" s="87" t="str">
        <f t="shared" si="566"/>
        <v>OK</v>
      </c>
      <c r="Q462" s="4">
        <f t="shared" si="567"/>
        <v>2.9861111111111116E-2</v>
      </c>
      <c r="R462" s="4">
        <f t="shared" si="568"/>
        <v>1.388888888888995E-3</v>
      </c>
      <c r="S462" s="4">
        <f t="shared" si="569"/>
        <v>3.1250000000000111E-2</v>
      </c>
      <c r="T462" s="4">
        <f t="shared" si="570"/>
        <v>9.583333333333327E-2</v>
      </c>
      <c r="U462" s="1">
        <v>26.1</v>
      </c>
      <c r="V462" s="1">
        <f>INDEX('Počty dní'!A:E,MATCH(E462,'Počty dní'!C:C,0),4)</f>
        <v>195</v>
      </c>
      <c r="W462" s="17">
        <f t="shared" si="560"/>
        <v>5089.5</v>
      </c>
      <c r="Y462" s="59"/>
      <c r="Z462" s="59"/>
      <c r="AA462" s="59"/>
    </row>
    <row r="463" spans="1:27" x14ac:dyDescent="0.25">
      <c r="A463" s="86">
        <v>835</v>
      </c>
      <c r="B463" s="87">
        <v>8035</v>
      </c>
      <c r="C463" s="87" t="s">
        <v>2</v>
      </c>
      <c r="D463" s="87">
        <v>10</v>
      </c>
      <c r="E463" s="87" t="str">
        <f t="shared" si="559"/>
        <v>X10</v>
      </c>
      <c r="F463" s="87" t="s">
        <v>17</v>
      </c>
      <c r="G463" s="88">
        <v>12</v>
      </c>
      <c r="H463" s="87" t="str">
        <f t="shared" si="550"/>
        <v>XXX325/12</v>
      </c>
      <c r="I463" s="89" t="s">
        <v>3</v>
      </c>
      <c r="J463" s="89" t="s">
        <v>3</v>
      </c>
      <c r="K463" s="65">
        <v>0.61944444444444446</v>
      </c>
      <c r="L463" s="90">
        <v>0.62083333333333335</v>
      </c>
      <c r="M463" s="87" t="s">
        <v>13</v>
      </c>
      <c r="N463" s="91">
        <v>0.64027777777777783</v>
      </c>
      <c r="O463" s="87" t="s">
        <v>9</v>
      </c>
      <c r="P463" s="87" t="str">
        <f t="shared" si="566"/>
        <v>OK</v>
      </c>
      <c r="Q463" s="4">
        <f t="shared" si="567"/>
        <v>1.9444444444444486E-2</v>
      </c>
      <c r="R463" s="4">
        <f t="shared" si="568"/>
        <v>1.388888888888884E-3</v>
      </c>
      <c r="S463" s="4">
        <f t="shared" si="569"/>
        <v>2.083333333333337E-2</v>
      </c>
      <c r="T463" s="4">
        <f t="shared" si="570"/>
        <v>1.3194444444444398E-2</v>
      </c>
      <c r="U463" s="1">
        <v>16.3</v>
      </c>
      <c r="V463" s="1">
        <f>INDEX('Počty dní'!A:E,MATCH(E463,'Počty dní'!C:C,0),4)</f>
        <v>195</v>
      </c>
      <c r="W463" s="17">
        <f t="shared" si="560"/>
        <v>3178.5</v>
      </c>
      <c r="Y463" s="59"/>
      <c r="Z463" s="59"/>
      <c r="AA463" s="59"/>
    </row>
    <row r="464" spans="1:27" x14ac:dyDescent="0.25">
      <c r="A464" s="86">
        <v>835</v>
      </c>
      <c r="B464" s="87">
        <v>8035</v>
      </c>
      <c r="C464" s="87" t="s">
        <v>2</v>
      </c>
      <c r="D464" s="87">
        <v>10</v>
      </c>
      <c r="E464" s="87" t="str">
        <f t="shared" si="559"/>
        <v>X10</v>
      </c>
      <c r="F464" s="87" t="s">
        <v>17</v>
      </c>
      <c r="G464" s="88">
        <v>15</v>
      </c>
      <c r="H464" s="87" t="str">
        <f t="shared" si="550"/>
        <v>XXX325/15</v>
      </c>
      <c r="I464" s="89" t="s">
        <v>3</v>
      </c>
      <c r="J464" s="89" t="s">
        <v>3</v>
      </c>
      <c r="K464" s="65">
        <v>0.65</v>
      </c>
      <c r="L464" s="90">
        <v>0.65138888888888891</v>
      </c>
      <c r="M464" s="87" t="s">
        <v>9</v>
      </c>
      <c r="N464" s="91">
        <v>0.67361111111111116</v>
      </c>
      <c r="O464" s="87" t="s">
        <v>13</v>
      </c>
      <c r="P464" s="87" t="str">
        <f t="shared" si="566"/>
        <v>OK</v>
      </c>
      <c r="Q464" s="4">
        <f t="shared" si="567"/>
        <v>2.2222222222222254E-2</v>
      </c>
      <c r="R464" s="4">
        <f t="shared" si="568"/>
        <v>1.388888888888884E-3</v>
      </c>
      <c r="S464" s="4">
        <f t="shared" si="569"/>
        <v>2.3611111111111138E-2</v>
      </c>
      <c r="T464" s="4">
        <f t="shared" si="570"/>
        <v>9.7222222222221877E-3</v>
      </c>
      <c r="U464" s="1">
        <v>18.600000000000001</v>
      </c>
      <c r="V464" s="1">
        <f>INDEX('Počty dní'!A:E,MATCH(E464,'Počty dní'!C:C,0),4)</f>
        <v>195</v>
      </c>
      <c r="W464" s="17">
        <f t="shared" si="560"/>
        <v>3627.0000000000005</v>
      </c>
      <c r="Y464" s="59"/>
      <c r="Z464" s="59"/>
      <c r="AA464" s="59"/>
    </row>
    <row r="465" spans="1:27" x14ac:dyDescent="0.25">
      <c r="A465" s="86">
        <v>835</v>
      </c>
      <c r="B465" s="87">
        <v>8035</v>
      </c>
      <c r="C465" s="87" t="s">
        <v>2</v>
      </c>
      <c r="D465" s="87"/>
      <c r="E465" s="87" t="str">
        <f t="shared" si="559"/>
        <v>X</v>
      </c>
      <c r="F465" s="87" t="s">
        <v>117</v>
      </c>
      <c r="G465" s="88">
        <v>19</v>
      </c>
      <c r="H465" s="87" t="str">
        <f t="shared" si="550"/>
        <v>XXX310/19</v>
      </c>
      <c r="I465" s="89" t="s">
        <v>3</v>
      </c>
      <c r="J465" s="89" t="s">
        <v>3</v>
      </c>
      <c r="K465" s="65">
        <v>0.68194444444444446</v>
      </c>
      <c r="L465" s="90">
        <v>0.68333333333333324</v>
      </c>
      <c r="M465" s="87" t="s">
        <v>13</v>
      </c>
      <c r="N465" s="91">
        <v>0.70138888888888884</v>
      </c>
      <c r="O465" s="87" t="s">
        <v>21</v>
      </c>
      <c r="P465" s="87" t="str">
        <f t="shared" si="561"/>
        <v>OK</v>
      </c>
      <c r="Q465" s="4">
        <f t="shared" si="562"/>
        <v>1.8055555555555602E-2</v>
      </c>
      <c r="R465" s="4">
        <f t="shared" si="563"/>
        <v>1.3888888888887729E-3</v>
      </c>
      <c r="S465" s="4">
        <f t="shared" si="564"/>
        <v>1.9444444444444375E-2</v>
      </c>
      <c r="T465" s="4">
        <f t="shared" si="565"/>
        <v>8.3333333333333037E-3</v>
      </c>
      <c r="U465" s="1">
        <v>14.5</v>
      </c>
      <c r="V465" s="1">
        <f>INDEX('Počty dní'!A:E,MATCH(E465,'Počty dní'!C:C,0),4)</f>
        <v>195</v>
      </c>
      <c r="W465" s="17">
        <f t="shared" si="560"/>
        <v>2827.5</v>
      </c>
      <c r="Y465" s="59"/>
      <c r="Z465" s="59"/>
      <c r="AA465" s="59"/>
    </row>
    <row r="466" spans="1:27" ht="15.75" thickBot="1" x14ac:dyDescent="0.3">
      <c r="A466" s="92">
        <v>835</v>
      </c>
      <c r="B466" s="93">
        <v>8035</v>
      </c>
      <c r="C466" s="93" t="s">
        <v>2</v>
      </c>
      <c r="D466" s="93"/>
      <c r="E466" s="93" t="str">
        <f>CONCATENATE(C466,D466)</f>
        <v>X</v>
      </c>
      <c r="F466" s="93" t="s">
        <v>109</v>
      </c>
      <c r="G466" s="94"/>
      <c r="H466" s="93" t="str">
        <f t="shared" si="550"/>
        <v>přejezd/</v>
      </c>
      <c r="I466" s="95"/>
      <c r="J466" s="95" t="s">
        <v>3</v>
      </c>
      <c r="K466" s="70">
        <v>0.70138888888888884</v>
      </c>
      <c r="L466" s="96">
        <v>0.70486111111111116</v>
      </c>
      <c r="M466" s="93" t="s">
        <v>21</v>
      </c>
      <c r="N466" s="97">
        <v>0.70486111111111116</v>
      </c>
      <c r="O466" s="93" t="s">
        <v>19</v>
      </c>
      <c r="P466" s="93"/>
      <c r="Q466" s="19">
        <f t="shared" si="562"/>
        <v>0</v>
      </c>
      <c r="R466" s="19">
        <f t="shared" si="563"/>
        <v>0</v>
      </c>
      <c r="S466" s="19">
        <f t="shared" si="564"/>
        <v>0</v>
      </c>
      <c r="T466" s="19">
        <f t="shared" si="565"/>
        <v>0</v>
      </c>
      <c r="U466" s="18">
        <v>0</v>
      </c>
      <c r="V466" s="18">
        <f>INDEX('Počty dní'!A:E,MATCH(E466,'Počty dní'!C:C,0),4)</f>
        <v>195</v>
      </c>
      <c r="W466" s="20">
        <f>V466*U466</f>
        <v>0</v>
      </c>
      <c r="Y466" s="59"/>
      <c r="Z466" s="59"/>
      <c r="AA466" s="59"/>
    </row>
    <row r="467" spans="1:27" ht="15.75" thickBot="1" x14ac:dyDescent="0.3">
      <c r="A467" s="106" t="str">
        <f ca="1">CONCATENATE(INDIRECT("R[-3]C[0]",FALSE),"celkem")</f>
        <v>835celkem</v>
      </c>
      <c r="B467" s="107"/>
      <c r="C467" s="107" t="str">
        <f ca="1">INDIRECT("R[-1]C[12]",FALSE)</f>
        <v>Počátky,,aut.nádr.</v>
      </c>
      <c r="D467" s="108"/>
      <c r="E467" s="107"/>
      <c r="F467" s="108"/>
      <c r="G467" s="109"/>
      <c r="H467" s="110"/>
      <c r="I467" s="111"/>
      <c r="J467" s="112" t="str">
        <f ca="1">INDIRECT("R[-3]C[0]",FALSE)</f>
        <v>S</v>
      </c>
      <c r="K467" s="113"/>
      <c r="L467" s="114"/>
      <c r="M467" s="115"/>
      <c r="N467" s="114"/>
      <c r="O467" s="116"/>
      <c r="P467" s="107"/>
      <c r="Q467" s="8">
        <f>SUM(Q451:Q466)</f>
        <v>0.26250000000000029</v>
      </c>
      <c r="R467" s="8">
        <f>SUM(R451:R466)</f>
        <v>1.9444444444444264E-2</v>
      </c>
      <c r="S467" s="8">
        <f>SUM(S451:S466)</f>
        <v>0.28194444444444455</v>
      </c>
      <c r="T467" s="8">
        <f>SUM(T451:T466)</f>
        <v>0.22499999999999989</v>
      </c>
      <c r="U467" s="9">
        <f>SUM(U451:U466)</f>
        <v>222.8</v>
      </c>
      <c r="V467" s="10"/>
      <c r="W467" s="11">
        <f>SUM(W451:W466)</f>
        <v>43446</v>
      </c>
      <c r="Y467" s="59"/>
      <c r="Z467" s="59"/>
      <c r="AA467" s="59"/>
    </row>
    <row r="468" spans="1:27" x14ac:dyDescent="0.25">
      <c r="L468" s="78"/>
      <c r="N468" s="79"/>
      <c r="Q468" s="2"/>
      <c r="R468" s="2"/>
      <c r="S468" s="2"/>
      <c r="T468" s="2"/>
      <c r="Y468" s="59"/>
      <c r="Z468" s="59"/>
      <c r="AA468" s="59"/>
    </row>
    <row r="469" spans="1:27" ht="15.75" thickBot="1" x14ac:dyDescent="0.3">
      <c r="Y469" s="59"/>
      <c r="Z469" s="59"/>
      <c r="AA469" s="59"/>
    </row>
    <row r="470" spans="1:27" x14ac:dyDescent="0.25">
      <c r="A470" s="80">
        <v>836</v>
      </c>
      <c r="B470" s="81">
        <v>8036</v>
      </c>
      <c r="C470" s="81" t="s">
        <v>2</v>
      </c>
      <c r="D470" s="81"/>
      <c r="E470" s="81" t="str">
        <f t="shared" ref="E470" si="571">CONCATENATE(C470,D470)</f>
        <v>X</v>
      </c>
      <c r="F470" s="81" t="s">
        <v>124</v>
      </c>
      <c r="G470" s="82">
        <v>1</v>
      </c>
      <c r="H470" s="81" t="str">
        <f t="shared" ref="H470" si="572">CONCATENATE(F470,"/",G470)</f>
        <v>XXX313/1</v>
      </c>
      <c r="I470" s="83" t="s">
        <v>3</v>
      </c>
      <c r="J470" s="83" t="s">
        <v>31</v>
      </c>
      <c r="K470" s="67">
        <v>0.22083333333333333</v>
      </c>
      <c r="L470" s="84">
        <v>0.22222222222222221</v>
      </c>
      <c r="M470" s="81" t="s">
        <v>19</v>
      </c>
      <c r="N470" s="85">
        <v>0.24305555555555555</v>
      </c>
      <c r="O470" s="125" t="s">
        <v>90</v>
      </c>
      <c r="P470" s="81" t="str">
        <f t="shared" ref="P470:P474" si="573">IF(M471=O470,"OK","POZOR")</f>
        <v>OK</v>
      </c>
      <c r="Q470" s="14">
        <f t="shared" ref="Q470:Q475" si="574">IF(ISNUMBER(G470),N470-L470,IF(F470="přejezd",N470-L470,0))</f>
        <v>2.0833333333333343E-2</v>
      </c>
      <c r="R470" s="14">
        <f t="shared" ref="R470:R475" si="575">IF(ISNUMBER(G470),L470-K470,0)</f>
        <v>1.388888888888884E-3</v>
      </c>
      <c r="S470" s="14">
        <f t="shared" ref="S470:S475" si="576">Q470+R470</f>
        <v>2.2222222222222227E-2</v>
      </c>
      <c r="T470" s="14"/>
      <c r="U470" s="13">
        <v>18</v>
      </c>
      <c r="V470" s="13">
        <f>INDEX('Počty dní'!A:E,MATCH(E470,'Počty dní'!C:C,0),4)</f>
        <v>195</v>
      </c>
      <c r="W470" s="16">
        <f t="shared" ref="W470" si="577">V470*U470</f>
        <v>3510</v>
      </c>
      <c r="Y470" s="59"/>
      <c r="Z470" s="59"/>
      <c r="AA470" s="59"/>
    </row>
    <row r="471" spans="1:27" x14ac:dyDescent="0.25">
      <c r="A471" s="86">
        <v>836</v>
      </c>
      <c r="B471" s="87">
        <v>8036</v>
      </c>
      <c r="C471" s="87" t="s">
        <v>2</v>
      </c>
      <c r="D471" s="87"/>
      <c r="E471" s="87" t="str">
        <f>CONCATENATE(C471,D471)</f>
        <v>X</v>
      </c>
      <c r="F471" s="87" t="s">
        <v>124</v>
      </c>
      <c r="G471" s="88">
        <v>4</v>
      </c>
      <c r="H471" s="87" t="str">
        <f>CONCATENATE(F471,"/",G471)</f>
        <v>XXX313/4</v>
      </c>
      <c r="I471" s="89" t="s">
        <v>3</v>
      </c>
      <c r="J471" s="89" t="s">
        <v>31</v>
      </c>
      <c r="K471" s="65">
        <v>0.25555555555555554</v>
      </c>
      <c r="L471" s="90">
        <v>0.25694444444444442</v>
      </c>
      <c r="M471" s="117" t="s">
        <v>90</v>
      </c>
      <c r="N471" s="91">
        <v>0.27777777777777779</v>
      </c>
      <c r="O471" s="87" t="s">
        <v>19</v>
      </c>
      <c r="P471" s="87" t="str">
        <f t="shared" si="573"/>
        <v>OK</v>
      </c>
      <c r="Q471" s="4">
        <f t="shared" si="574"/>
        <v>2.083333333333337E-2</v>
      </c>
      <c r="R471" s="4">
        <f t="shared" si="575"/>
        <v>1.388888888888884E-3</v>
      </c>
      <c r="S471" s="4">
        <f t="shared" si="576"/>
        <v>2.2222222222222254E-2</v>
      </c>
      <c r="T471" s="4">
        <f t="shared" ref="T471:T475" si="578">K471-N470</f>
        <v>1.2499999999999983E-2</v>
      </c>
      <c r="U471" s="1">
        <v>18</v>
      </c>
      <c r="V471" s="1">
        <f>INDEX('Počty dní'!A:E,MATCH(E471,'Počty dní'!C:C,0),4)</f>
        <v>195</v>
      </c>
      <c r="W471" s="17">
        <f>V471*U471</f>
        <v>3510</v>
      </c>
      <c r="Y471" s="59"/>
      <c r="Z471" s="59"/>
      <c r="AA471" s="59"/>
    </row>
    <row r="472" spans="1:27" x14ac:dyDescent="0.25">
      <c r="A472" s="86">
        <v>836</v>
      </c>
      <c r="B472" s="87">
        <v>8036</v>
      </c>
      <c r="C472" s="87" t="s">
        <v>2</v>
      </c>
      <c r="D472" s="87"/>
      <c r="E472" s="87" t="str">
        <f>CONCATENATE(C472,D472)</f>
        <v>X</v>
      </c>
      <c r="F472" s="87" t="s">
        <v>45</v>
      </c>
      <c r="G472" s="88">
        <v>8</v>
      </c>
      <c r="H472" s="87" t="str">
        <f t="shared" ref="H472:H475" si="579">CONCATENATE(F472,"/",G472)</f>
        <v>XXX290/8</v>
      </c>
      <c r="I472" s="89" t="s">
        <v>31</v>
      </c>
      <c r="J472" s="89" t="s">
        <v>31</v>
      </c>
      <c r="K472" s="65">
        <v>0.27986111111111112</v>
      </c>
      <c r="L472" s="90">
        <v>0.28472222222222221</v>
      </c>
      <c r="M472" s="87" t="s">
        <v>19</v>
      </c>
      <c r="N472" s="91">
        <v>0.30763888888888891</v>
      </c>
      <c r="O472" s="87" t="s">
        <v>9</v>
      </c>
      <c r="P472" s="87" t="str">
        <f t="shared" si="573"/>
        <v>OK</v>
      </c>
      <c r="Q472" s="4">
        <f t="shared" si="574"/>
        <v>2.2916666666666696E-2</v>
      </c>
      <c r="R472" s="4">
        <f t="shared" si="575"/>
        <v>4.8611111111110938E-3</v>
      </c>
      <c r="S472" s="4">
        <f t="shared" si="576"/>
        <v>2.777777777777779E-2</v>
      </c>
      <c r="T472" s="4">
        <f t="shared" si="578"/>
        <v>2.0833333333333259E-3</v>
      </c>
      <c r="U472" s="1">
        <v>22.2</v>
      </c>
      <c r="V472" s="1">
        <f>INDEX('Počty dní'!A:E,MATCH(E472,'Počty dní'!C:C,0),4)</f>
        <v>195</v>
      </c>
      <c r="W472" s="17">
        <f>V472*U472</f>
        <v>4329</v>
      </c>
      <c r="Y472" s="59"/>
      <c r="Z472" s="59"/>
      <c r="AA472" s="59"/>
    </row>
    <row r="473" spans="1:27" x14ac:dyDescent="0.25">
      <c r="A473" s="86">
        <v>836</v>
      </c>
      <c r="B473" s="87">
        <v>8036</v>
      </c>
      <c r="C473" s="87" t="s">
        <v>2</v>
      </c>
      <c r="D473" s="87"/>
      <c r="E473" s="87" t="str">
        <f>CONCATENATE(C473,D473)</f>
        <v>X</v>
      </c>
      <c r="F473" s="87" t="s">
        <v>140</v>
      </c>
      <c r="G473" s="88">
        <v>15</v>
      </c>
      <c r="H473" s="87" t="str">
        <f t="shared" si="579"/>
        <v>XXX401/15</v>
      </c>
      <c r="I473" s="89" t="s">
        <v>31</v>
      </c>
      <c r="J473" s="89" t="s">
        <v>31</v>
      </c>
      <c r="K473" s="65">
        <v>0.55902777777777779</v>
      </c>
      <c r="L473" s="90">
        <v>0.56597222222222221</v>
      </c>
      <c r="M473" s="87" t="s">
        <v>9</v>
      </c>
      <c r="N473" s="91">
        <v>0.64236111111111105</v>
      </c>
      <c r="O473" s="87" t="s">
        <v>27</v>
      </c>
      <c r="P473" s="87" t="str">
        <f t="shared" si="573"/>
        <v>OK</v>
      </c>
      <c r="Q473" s="4">
        <f t="shared" si="574"/>
        <v>7.638888888888884E-2</v>
      </c>
      <c r="R473" s="4">
        <f t="shared" si="575"/>
        <v>6.9444444444444198E-3</v>
      </c>
      <c r="S473" s="4">
        <f t="shared" si="576"/>
        <v>8.3333333333333259E-2</v>
      </c>
      <c r="T473" s="4">
        <f t="shared" si="578"/>
        <v>0.25138888888888888</v>
      </c>
      <c r="U473" s="1">
        <v>106.2</v>
      </c>
      <c r="V473" s="1">
        <f>INDEX('Počty dní'!A:E,MATCH(E473,'Počty dní'!C:C,0),4)</f>
        <v>195</v>
      </c>
      <c r="W473" s="17">
        <f>V473*U473</f>
        <v>20709</v>
      </c>
      <c r="Y473" s="59"/>
      <c r="Z473" s="59"/>
      <c r="AA473" s="59"/>
    </row>
    <row r="474" spans="1:27" x14ac:dyDescent="0.25">
      <c r="A474" s="86">
        <v>836</v>
      </c>
      <c r="B474" s="87">
        <v>8036</v>
      </c>
      <c r="C474" s="87" t="s">
        <v>2</v>
      </c>
      <c r="D474" s="87"/>
      <c r="E474" s="87" t="str">
        <f>CONCATENATE(C474,D474)</f>
        <v>X</v>
      </c>
      <c r="F474" s="87" t="s">
        <v>140</v>
      </c>
      <c r="G474" s="88">
        <v>24</v>
      </c>
      <c r="H474" s="87" t="str">
        <f t="shared" si="579"/>
        <v>XXX401/24</v>
      </c>
      <c r="I474" s="89" t="s">
        <v>31</v>
      </c>
      <c r="J474" s="89" t="s">
        <v>31</v>
      </c>
      <c r="K474" s="65">
        <v>0.68055555555555558</v>
      </c>
      <c r="L474" s="90">
        <v>0.6875</v>
      </c>
      <c r="M474" s="87" t="s">
        <v>27</v>
      </c>
      <c r="N474" s="91">
        <v>0.76736111111111116</v>
      </c>
      <c r="O474" s="87" t="s">
        <v>9</v>
      </c>
      <c r="P474" s="87" t="str">
        <f t="shared" si="573"/>
        <v>OK</v>
      </c>
      <c r="Q474" s="4">
        <f t="shared" si="574"/>
        <v>7.986111111111116E-2</v>
      </c>
      <c r="R474" s="4">
        <f t="shared" si="575"/>
        <v>6.9444444444444198E-3</v>
      </c>
      <c r="S474" s="4">
        <f t="shared" si="576"/>
        <v>8.680555555555558E-2</v>
      </c>
      <c r="T474" s="4">
        <f t="shared" si="578"/>
        <v>3.8194444444444531E-2</v>
      </c>
      <c r="U474" s="1">
        <v>106.2</v>
      </c>
      <c r="V474" s="1">
        <f>INDEX('Počty dní'!A:E,MATCH(E474,'Počty dní'!C:C,0),4)</f>
        <v>195</v>
      </c>
      <c r="W474" s="17">
        <f>V474*U474</f>
        <v>20709</v>
      </c>
      <c r="Y474" s="59"/>
      <c r="Z474" s="59"/>
      <c r="AA474" s="59"/>
    </row>
    <row r="475" spans="1:27" ht="15.75" thickBot="1" x14ac:dyDescent="0.3">
      <c r="A475" s="86">
        <v>836</v>
      </c>
      <c r="B475" s="87">
        <v>8036</v>
      </c>
      <c r="C475" s="87" t="s">
        <v>2</v>
      </c>
      <c r="D475" s="87"/>
      <c r="E475" s="87" t="str">
        <f>CONCATENATE(C475,D475)</f>
        <v>X</v>
      </c>
      <c r="F475" s="87" t="s">
        <v>45</v>
      </c>
      <c r="G475" s="88">
        <v>25</v>
      </c>
      <c r="H475" s="87" t="str">
        <f t="shared" si="579"/>
        <v>XXX290/25</v>
      </c>
      <c r="I475" s="89" t="s">
        <v>3</v>
      </c>
      <c r="J475" s="89" t="s">
        <v>31</v>
      </c>
      <c r="K475" s="65">
        <v>0.77222222222222225</v>
      </c>
      <c r="L475" s="90">
        <v>0.77430555555555547</v>
      </c>
      <c r="M475" s="87" t="s">
        <v>9</v>
      </c>
      <c r="N475" s="91">
        <v>0.79791666666666661</v>
      </c>
      <c r="O475" s="87" t="s">
        <v>19</v>
      </c>
      <c r="P475" s="87"/>
      <c r="Q475" s="4">
        <f t="shared" si="574"/>
        <v>2.3611111111111138E-2</v>
      </c>
      <c r="R475" s="4">
        <f t="shared" si="575"/>
        <v>2.0833333333332149E-3</v>
      </c>
      <c r="S475" s="4">
        <f t="shared" si="576"/>
        <v>2.5694444444444353E-2</v>
      </c>
      <c r="T475" s="4">
        <f t="shared" si="578"/>
        <v>4.8611111111110938E-3</v>
      </c>
      <c r="U475" s="1">
        <v>22.2</v>
      </c>
      <c r="V475" s="1">
        <f>INDEX('Počty dní'!A:E,MATCH(E475,'Počty dní'!C:C,0),4)</f>
        <v>195</v>
      </c>
      <c r="W475" s="17">
        <f>V475*U475</f>
        <v>4329</v>
      </c>
      <c r="Y475" s="59"/>
      <c r="Z475" s="59"/>
      <c r="AA475" s="59"/>
    </row>
    <row r="476" spans="1:27" ht="15.75" thickBot="1" x14ac:dyDescent="0.3">
      <c r="A476" s="106" t="str">
        <f ca="1">CONCATENATE(INDIRECT("R[-3]C[0]",FALSE),"celkem")</f>
        <v>836celkem</v>
      </c>
      <c r="B476" s="107"/>
      <c r="C476" s="107" t="str">
        <f ca="1">INDIRECT("R[-1]C[12]",FALSE)</f>
        <v>Počátky,,aut.nádr.</v>
      </c>
      <c r="D476" s="108"/>
      <c r="E476" s="107"/>
      <c r="F476" s="108"/>
      <c r="G476" s="109"/>
      <c r="H476" s="110"/>
      <c r="I476" s="111"/>
      <c r="J476" s="112" t="str">
        <f ca="1">INDIRECT("R[-3]C[0]",FALSE)</f>
        <v>V+</v>
      </c>
      <c r="K476" s="113"/>
      <c r="L476" s="114"/>
      <c r="M476" s="115"/>
      <c r="N476" s="114"/>
      <c r="O476" s="116"/>
      <c r="P476" s="107"/>
      <c r="Q476" s="8">
        <f>SUM(Q470:Q475)</f>
        <v>0.24444444444444455</v>
      </c>
      <c r="R476" s="8">
        <f t="shared" ref="R476:T476" si="580">SUM(R470:R475)</f>
        <v>2.3611111111110916E-2</v>
      </c>
      <c r="S476" s="8">
        <f t="shared" si="580"/>
        <v>0.26805555555555549</v>
      </c>
      <c r="T476" s="8">
        <f t="shared" si="580"/>
        <v>0.30902777777777779</v>
      </c>
      <c r="U476" s="9">
        <f>SUM(U470:U475)</f>
        <v>292.8</v>
      </c>
      <c r="V476" s="10"/>
      <c r="W476" s="11">
        <f>SUM(W470:W475)</f>
        <v>57096</v>
      </c>
      <c r="Y476" s="59"/>
      <c r="Z476" s="59"/>
      <c r="AA476" s="59"/>
    </row>
    <row r="477" spans="1:27" x14ac:dyDescent="0.25">
      <c r="L477" s="78"/>
      <c r="N477" s="79"/>
      <c r="Q477" s="2"/>
      <c r="R477" s="2"/>
      <c r="S477" s="2"/>
      <c r="T477" s="2"/>
      <c r="Y477" s="59"/>
      <c r="Z477" s="59"/>
      <c r="AA477" s="59"/>
    </row>
    <row r="478" spans="1:27" ht="15.75" thickBot="1" x14ac:dyDescent="0.3">
      <c r="Y478" s="59"/>
      <c r="Z478" s="59"/>
      <c r="AA478" s="59"/>
    </row>
    <row r="479" spans="1:27" x14ac:dyDescent="0.25">
      <c r="A479" s="80">
        <v>837</v>
      </c>
      <c r="B479" s="81">
        <v>8037</v>
      </c>
      <c r="C479" s="81" t="s">
        <v>2</v>
      </c>
      <c r="D479" s="81"/>
      <c r="E479" s="81" t="str">
        <f>CONCATENATE(C479,D479)</f>
        <v>X</v>
      </c>
      <c r="F479" s="81" t="s">
        <v>109</v>
      </c>
      <c r="G479" s="82"/>
      <c r="H479" s="81" t="str">
        <f t="shared" ref="H479" si="581">CONCATENATE(F479,"/",G479)</f>
        <v>přejezd/</v>
      </c>
      <c r="I479" s="83"/>
      <c r="J479" s="83" t="s">
        <v>3</v>
      </c>
      <c r="K479" s="67">
        <v>0.17708333333333334</v>
      </c>
      <c r="L479" s="84">
        <v>0.17708333333333334</v>
      </c>
      <c r="M479" s="81" t="s">
        <v>19</v>
      </c>
      <c r="N479" s="85">
        <v>0.18472222222222223</v>
      </c>
      <c r="O479" s="81" t="s">
        <v>91</v>
      </c>
      <c r="P479" s="81" t="str">
        <f t="shared" ref="P479:P491" si="582">IF(M480=O479,"OK","POZOR")</f>
        <v>OK</v>
      </c>
      <c r="Q479" s="14">
        <f t="shared" ref="Q479:Q491" si="583">IF(ISNUMBER(G479),N479-L479,IF(F479="přejezd",N479-L479,0))</f>
        <v>7.6388888888888895E-3</v>
      </c>
      <c r="R479" s="14">
        <f t="shared" ref="R479:R491" si="584">IF(ISNUMBER(G479),L479-K479,0)</f>
        <v>0</v>
      </c>
      <c r="S479" s="14">
        <f t="shared" ref="S479:S491" si="585">Q479+R479</f>
        <v>7.6388888888888895E-3</v>
      </c>
      <c r="T479" s="14"/>
      <c r="U479" s="13">
        <v>0</v>
      </c>
      <c r="V479" s="13">
        <f>INDEX('Počty dní'!A:E,MATCH(E479,'Počty dní'!C:C,0),4)</f>
        <v>195</v>
      </c>
      <c r="W479" s="16">
        <f>V479*U479</f>
        <v>0</v>
      </c>
      <c r="Y479" s="59"/>
      <c r="Z479" s="59"/>
      <c r="AA479" s="59"/>
    </row>
    <row r="480" spans="1:27" x14ac:dyDescent="0.25">
      <c r="A480" s="86">
        <v>837</v>
      </c>
      <c r="B480" s="87">
        <v>8037</v>
      </c>
      <c r="C480" s="87" t="s">
        <v>2</v>
      </c>
      <c r="D480" s="87"/>
      <c r="E480" s="87" t="str">
        <f>CONCATENATE(C480,D480)</f>
        <v>X</v>
      </c>
      <c r="F480" s="87" t="s">
        <v>120</v>
      </c>
      <c r="G480" s="88">
        <v>2</v>
      </c>
      <c r="H480" s="87" t="str">
        <f>CONCATENATE(F480,"/",G480)</f>
        <v>XXX312/2</v>
      </c>
      <c r="I480" s="89" t="s">
        <v>3</v>
      </c>
      <c r="J480" s="89" t="s">
        <v>3</v>
      </c>
      <c r="K480" s="65">
        <v>0.18472222222222223</v>
      </c>
      <c r="L480" s="90">
        <v>0.18541666666666667</v>
      </c>
      <c r="M480" s="87" t="s">
        <v>91</v>
      </c>
      <c r="N480" s="91">
        <v>0.19444444444444445</v>
      </c>
      <c r="O480" s="87" t="s">
        <v>19</v>
      </c>
      <c r="P480" s="87" t="str">
        <f t="shared" si="582"/>
        <v>OK</v>
      </c>
      <c r="Q480" s="4">
        <f t="shared" si="583"/>
        <v>9.0277777777777735E-3</v>
      </c>
      <c r="R480" s="4">
        <f t="shared" si="584"/>
        <v>6.9444444444444198E-4</v>
      </c>
      <c r="S480" s="4">
        <f t="shared" si="585"/>
        <v>9.7222222222222154E-3</v>
      </c>
      <c r="T480" s="4">
        <f t="shared" ref="T480:T491" si="586">K480-N479</f>
        <v>0</v>
      </c>
      <c r="U480" s="1">
        <v>8.6999999999999993</v>
      </c>
      <c r="V480" s="1">
        <f>INDEX('Počty dní'!A:E,MATCH(E480,'Počty dní'!C:C,0),4)</f>
        <v>195</v>
      </c>
      <c r="W480" s="17">
        <f>V480*U480</f>
        <v>1696.4999999999998</v>
      </c>
      <c r="Y480" s="59"/>
      <c r="Z480" s="59"/>
      <c r="AA480" s="59"/>
    </row>
    <row r="481" spans="1:27" x14ac:dyDescent="0.25">
      <c r="A481" s="86">
        <v>837</v>
      </c>
      <c r="B481" s="87">
        <v>8037</v>
      </c>
      <c r="C481" s="87" t="s">
        <v>2</v>
      </c>
      <c r="D481" s="87"/>
      <c r="E481" s="87" t="str">
        <f>CONCATENATE(C481,D481)</f>
        <v>X</v>
      </c>
      <c r="F481" s="87" t="s">
        <v>121</v>
      </c>
      <c r="G481" s="88">
        <v>3</v>
      </c>
      <c r="H481" s="87" t="str">
        <f t="shared" ref="H481:H484" si="587">CONCATENATE(F481,"/",G481)</f>
        <v>XXX311/3</v>
      </c>
      <c r="I481" s="89" t="s">
        <v>3</v>
      </c>
      <c r="J481" s="89" t="s">
        <v>3</v>
      </c>
      <c r="K481" s="65">
        <v>0.20694444444444443</v>
      </c>
      <c r="L481" s="90">
        <v>0.20833333333333334</v>
      </c>
      <c r="M481" s="87" t="s">
        <v>19</v>
      </c>
      <c r="N481" s="91">
        <v>0.25625000000000003</v>
      </c>
      <c r="O481" s="87" t="s">
        <v>50</v>
      </c>
      <c r="P481" s="87" t="str">
        <f t="shared" si="582"/>
        <v>OK</v>
      </c>
      <c r="Q481" s="4">
        <f t="shared" si="583"/>
        <v>4.7916666666666691E-2</v>
      </c>
      <c r="R481" s="4">
        <f t="shared" si="584"/>
        <v>1.3888888888889117E-3</v>
      </c>
      <c r="S481" s="4">
        <f t="shared" si="585"/>
        <v>4.9305555555555602E-2</v>
      </c>
      <c r="T481" s="4">
        <f t="shared" si="586"/>
        <v>1.2499999999999983E-2</v>
      </c>
      <c r="U481" s="1">
        <v>32.799999999999997</v>
      </c>
      <c r="V481" s="1">
        <f>INDEX('Počty dní'!A:E,MATCH(E481,'Počty dní'!C:C,0),4)</f>
        <v>195</v>
      </c>
      <c r="W481" s="17">
        <f>V481*U481</f>
        <v>6395.9999999999991</v>
      </c>
      <c r="Y481" s="59"/>
      <c r="Z481" s="59"/>
      <c r="AA481" s="59"/>
    </row>
    <row r="482" spans="1:27" x14ac:dyDescent="0.25">
      <c r="A482" s="86">
        <v>837</v>
      </c>
      <c r="B482" s="87">
        <v>8037</v>
      </c>
      <c r="C482" s="87" t="s">
        <v>2</v>
      </c>
      <c r="D482" s="87"/>
      <c r="E482" s="87" t="str">
        <f t="shared" ref="E482:E484" si="588">CONCATENATE(C482,D482)</f>
        <v>X</v>
      </c>
      <c r="F482" s="87" t="s">
        <v>121</v>
      </c>
      <c r="G482" s="88">
        <v>6</v>
      </c>
      <c r="H482" s="87" t="str">
        <f t="shared" si="587"/>
        <v>XXX311/6</v>
      </c>
      <c r="I482" s="89" t="s">
        <v>3</v>
      </c>
      <c r="J482" s="89" t="s">
        <v>3</v>
      </c>
      <c r="K482" s="65">
        <v>0.27777777777777779</v>
      </c>
      <c r="L482" s="90">
        <v>0.28125</v>
      </c>
      <c r="M482" s="87" t="s">
        <v>50</v>
      </c>
      <c r="N482" s="91">
        <v>0.31944444444444448</v>
      </c>
      <c r="O482" s="87" t="s">
        <v>19</v>
      </c>
      <c r="P482" s="87" t="str">
        <f t="shared" si="582"/>
        <v>OK</v>
      </c>
      <c r="Q482" s="4">
        <f t="shared" si="583"/>
        <v>3.8194444444444475E-2</v>
      </c>
      <c r="R482" s="4">
        <f t="shared" si="584"/>
        <v>3.4722222222222099E-3</v>
      </c>
      <c r="S482" s="4">
        <f t="shared" si="585"/>
        <v>4.1666666666666685E-2</v>
      </c>
      <c r="T482" s="4">
        <f t="shared" si="586"/>
        <v>2.1527777777777757E-2</v>
      </c>
      <c r="U482" s="1">
        <v>3.8</v>
      </c>
      <c r="V482" s="1">
        <f>INDEX('Počty dní'!A:E,MATCH(E482,'Počty dní'!C:C,0),4)</f>
        <v>195</v>
      </c>
      <c r="W482" s="17">
        <f t="shared" ref="W482:W484" si="589">V482*U482</f>
        <v>741</v>
      </c>
      <c r="Y482" s="59"/>
      <c r="Z482" s="59"/>
      <c r="AA482" s="59"/>
    </row>
    <row r="483" spans="1:27" x14ac:dyDescent="0.25">
      <c r="A483" s="86">
        <v>837</v>
      </c>
      <c r="B483" s="87">
        <v>8037</v>
      </c>
      <c r="C483" s="87" t="s">
        <v>2</v>
      </c>
      <c r="D483" s="87"/>
      <c r="E483" s="87" t="str">
        <f t="shared" si="588"/>
        <v>X</v>
      </c>
      <c r="F483" s="87" t="s">
        <v>121</v>
      </c>
      <c r="G483" s="88">
        <v>9</v>
      </c>
      <c r="H483" s="87" t="str">
        <f t="shared" si="587"/>
        <v>XXX311/9</v>
      </c>
      <c r="I483" s="89" t="s">
        <v>3</v>
      </c>
      <c r="J483" s="89" t="s">
        <v>3</v>
      </c>
      <c r="K483" s="65">
        <v>0.37638888888888888</v>
      </c>
      <c r="L483" s="90">
        <v>0.37847222222222227</v>
      </c>
      <c r="M483" s="87" t="s">
        <v>19</v>
      </c>
      <c r="N483" s="91">
        <v>0.42291666666666666</v>
      </c>
      <c r="O483" s="87" t="s">
        <v>50</v>
      </c>
      <c r="P483" s="87" t="str">
        <f t="shared" si="582"/>
        <v>OK</v>
      </c>
      <c r="Q483" s="4">
        <f t="shared" si="583"/>
        <v>4.4444444444444398E-2</v>
      </c>
      <c r="R483" s="4">
        <f t="shared" si="584"/>
        <v>2.0833333333333814E-3</v>
      </c>
      <c r="S483" s="4">
        <f t="shared" si="585"/>
        <v>4.6527777777777779E-2</v>
      </c>
      <c r="T483" s="4">
        <f t="shared" si="586"/>
        <v>5.6944444444444409E-2</v>
      </c>
      <c r="U483" s="1">
        <v>30.8</v>
      </c>
      <c r="V483" s="1">
        <f>INDEX('Počty dní'!A:E,MATCH(E483,'Počty dní'!C:C,0),4)</f>
        <v>195</v>
      </c>
      <c r="W483" s="17">
        <f t="shared" si="589"/>
        <v>6006</v>
      </c>
      <c r="Y483" s="59"/>
      <c r="Z483" s="59"/>
      <c r="AA483" s="59"/>
    </row>
    <row r="484" spans="1:27" x14ac:dyDescent="0.25">
      <c r="A484" s="86">
        <v>837</v>
      </c>
      <c r="B484" s="87">
        <v>8037</v>
      </c>
      <c r="C484" s="87" t="s">
        <v>2</v>
      </c>
      <c r="D484" s="87"/>
      <c r="E484" s="87" t="str">
        <f t="shared" si="588"/>
        <v>X</v>
      </c>
      <c r="F484" s="87" t="s">
        <v>121</v>
      </c>
      <c r="G484" s="88">
        <v>10</v>
      </c>
      <c r="H484" s="87" t="str">
        <f t="shared" si="587"/>
        <v>XXX311/10</v>
      </c>
      <c r="I484" s="89" t="s">
        <v>3</v>
      </c>
      <c r="J484" s="89" t="s">
        <v>3</v>
      </c>
      <c r="K484" s="65">
        <v>0.48749999999999999</v>
      </c>
      <c r="L484" s="90">
        <v>0.48958333333333331</v>
      </c>
      <c r="M484" s="87" t="s">
        <v>50</v>
      </c>
      <c r="N484" s="91">
        <v>0.53263888888888888</v>
      </c>
      <c r="O484" s="87" t="s">
        <v>19</v>
      </c>
      <c r="P484" s="87" t="str">
        <f t="shared" si="582"/>
        <v>OK</v>
      </c>
      <c r="Q484" s="4">
        <f t="shared" si="583"/>
        <v>4.3055555555555569E-2</v>
      </c>
      <c r="R484" s="4">
        <f t="shared" si="584"/>
        <v>2.0833333333333259E-3</v>
      </c>
      <c r="S484" s="4">
        <f t="shared" si="585"/>
        <v>4.5138888888888895E-2</v>
      </c>
      <c r="T484" s="4">
        <f t="shared" si="586"/>
        <v>6.4583333333333326E-2</v>
      </c>
      <c r="U484" s="1">
        <v>28.9</v>
      </c>
      <c r="V484" s="1">
        <f>INDEX('Počty dní'!A:E,MATCH(E484,'Počty dní'!C:C,0),4)</f>
        <v>195</v>
      </c>
      <c r="W484" s="17">
        <f t="shared" si="589"/>
        <v>5635.5</v>
      </c>
      <c r="Y484" s="59"/>
      <c r="Z484" s="59"/>
      <c r="AA484" s="59"/>
    </row>
    <row r="485" spans="1:27" x14ac:dyDescent="0.25">
      <c r="A485" s="86">
        <v>837</v>
      </c>
      <c r="B485" s="87">
        <v>8037</v>
      </c>
      <c r="C485" s="87" t="s">
        <v>2</v>
      </c>
      <c r="D485" s="87"/>
      <c r="E485" s="87" t="str">
        <f>CONCATENATE(C485,D485)</f>
        <v>X</v>
      </c>
      <c r="F485" s="87" t="s">
        <v>123</v>
      </c>
      <c r="G485" s="88">
        <v>2</v>
      </c>
      <c r="H485" s="87" t="str">
        <f>CONCATENATE(F485,"/",G485)</f>
        <v>XXX294/2</v>
      </c>
      <c r="I485" s="89" t="s">
        <v>3</v>
      </c>
      <c r="J485" s="89" t="s">
        <v>3</v>
      </c>
      <c r="K485" s="65">
        <v>0.53611111111111109</v>
      </c>
      <c r="L485" s="90">
        <v>0.53819444444444442</v>
      </c>
      <c r="M485" s="87" t="s">
        <v>19</v>
      </c>
      <c r="N485" s="91">
        <v>0.55347222222222225</v>
      </c>
      <c r="O485" s="87" t="s">
        <v>19</v>
      </c>
      <c r="P485" s="87" t="str">
        <f t="shared" si="582"/>
        <v>OK</v>
      </c>
      <c r="Q485" s="4">
        <f t="shared" si="583"/>
        <v>1.5277777777777835E-2</v>
      </c>
      <c r="R485" s="4">
        <f t="shared" si="584"/>
        <v>2.0833333333333259E-3</v>
      </c>
      <c r="S485" s="4">
        <f t="shared" si="585"/>
        <v>1.736111111111116E-2</v>
      </c>
      <c r="T485" s="4">
        <f t="shared" si="586"/>
        <v>3.4722222222222099E-3</v>
      </c>
      <c r="U485" s="1">
        <v>14.8</v>
      </c>
      <c r="V485" s="1">
        <f>INDEX('Počty dní'!A:E,MATCH(E485,'Počty dní'!C:C,0),4)</f>
        <v>195</v>
      </c>
      <c r="W485" s="17">
        <f>V485*U485</f>
        <v>2886</v>
      </c>
      <c r="Y485" s="59"/>
      <c r="Z485" s="59"/>
      <c r="AA485" s="59"/>
    </row>
    <row r="486" spans="1:27" x14ac:dyDescent="0.25">
      <c r="A486" s="86">
        <v>837</v>
      </c>
      <c r="B486" s="87">
        <v>8037</v>
      </c>
      <c r="C486" s="87" t="s">
        <v>2</v>
      </c>
      <c r="D486" s="87"/>
      <c r="E486" s="87" t="str">
        <f>CONCATENATE(C486,D486)</f>
        <v>X</v>
      </c>
      <c r="F486" s="87" t="s">
        <v>121</v>
      </c>
      <c r="G486" s="88">
        <v>13</v>
      </c>
      <c r="H486" s="87" t="str">
        <f>CONCATENATE(F486,"/",G486)</f>
        <v>XXX311/13</v>
      </c>
      <c r="I486" s="89" t="s">
        <v>3</v>
      </c>
      <c r="J486" s="89" t="s">
        <v>3</v>
      </c>
      <c r="K486" s="65">
        <v>0.55347222222222225</v>
      </c>
      <c r="L486" s="90">
        <v>0.55555555555555558</v>
      </c>
      <c r="M486" s="87" t="s">
        <v>19</v>
      </c>
      <c r="N486" s="91">
        <v>0.58958333333333335</v>
      </c>
      <c r="O486" s="87" t="s">
        <v>50</v>
      </c>
      <c r="P486" s="87" t="str">
        <f t="shared" si="582"/>
        <v>OK</v>
      </c>
      <c r="Q486" s="4">
        <f t="shared" si="583"/>
        <v>3.4027777777777768E-2</v>
      </c>
      <c r="R486" s="4">
        <f t="shared" si="584"/>
        <v>2.0833333333333259E-3</v>
      </c>
      <c r="S486" s="4">
        <f t="shared" si="585"/>
        <v>3.6111111111111094E-2</v>
      </c>
      <c r="T486" s="4">
        <f t="shared" si="586"/>
        <v>0</v>
      </c>
      <c r="U486" s="1">
        <v>30.8</v>
      </c>
      <c r="V486" s="1">
        <f>INDEX('Počty dní'!A:E,MATCH(E486,'Počty dní'!C:C,0),4)</f>
        <v>195</v>
      </c>
      <c r="W486" s="17">
        <f>V486*U486</f>
        <v>6006</v>
      </c>
      <c r="Y486" s="59"/>
      <c r="Z486" s="59"/>
      <c r="AA486" s="59"/>
    </row>
    <row r="487" spans="1:27" x14ac:dyDescent="0.25">
      <c r="A487" s="86">
        <v>837</v>
      </c>
      <c r="B487" s="87">
        <v>8037</v>
      </c>
      <c r="C487" s="87" t="s">
        <v>2</v>
      </c>
      <c r="D487" s="87"/>
      <c r="E487" s="87" t="str">
        <f>CONCATENATE(C487,D487)</f>
        <v>X</v>
      </c>
      <c r="F487" s="87" t="s">
        <v>121</v>
      </c>
      <c r="G487" s="88">
        <v>16</v>
      </c>
      <c r="H487" s="87" t="str">
        <f>CONCATENATE(F487,"/",G487)</f>
        <v>XXX311/16</v>
      </c>
      <c r="I487" s="89" t="s">
        <v>3</v>
      </c>
      <c r="J487" s="89" t="s">
        <v>3</v>
      </c>
      <c r="K487" s="65">
        <v>0.6118055555555556</v>
      </c>
      <c r="L487" s="90">
        <v>0.61458333333333337</v>
      </c>
      <c r="M487" s="87" t="s">
        <v>50</v>
      </c>
      <c r="N487" s="91">
        <v>0.66319444444444442</v>
      </c>
      <c r="O487" s="87" t="s">
        <v>19</v>
      </c>
      <c r="P487" s="87" t="str">
        <f t="shared" si="582"/>
        <v>OK</v>
      </c>
      <c r="Q487" s="4">
        <f t="shared" si="583"/>
        <v>4.8611111111111049E-2</v>
      </c>
      <c r="R487" s="4">
        <f t="shared" si="584"/>
        <v>2.7777777777777679E-3</v>
      </c>
      <c r="S487" s="4">
        <f t="shared" si="585"/>
        <v>5.1388888888888817E-2</v>
      </c>
      <c r="T487" s="4">
        <f t="shared" si="586"/>
        <v>2.2222222222222254E-2</v>
      </c>
      <c r="U487" s="1">
        <v>32.799999999999997</v>
      </c>
      <c r="V487" s="1">
        <f>INDEX('Počty dní'!A:E,MATCH(E487,'Počty dní'!C:C,0),4)</f>
        <v>195</v>
      </c>
      <c r="W487" s="17">
        <f>V487*U487</f>
        <v>6395.9999999999991</v>
      </c>
      <c r="Y487" s="59"/>
      <c r="Z487" s="59"/>
      <c r="AA487" s="59"/>
    </row>
    <row r="488" spans="1:27" x14ac:dyDescent="0.25">
      <c r="A488" s="86">
        <v>837</v>
      </c>
      <c r="B488" s="87">
        <v>8037</v>
      </c>
      <c r="C488" s="87" t="s">
        <v>2</v>
      </c>
      <c r="D488" s="87"/>
      <c r="E488" s="87" t="str">
        <f t="shared" ref="E488" si="590">CONCATENATE(C488,D488)</f>
        <v>X</v>
      </c>
      <c r="F488" s="87" t="s">
        <v>119</v>
      </c>
      <c r="G488" s="88">
        <v>14</v>
      </c>
      <c r="H488" s="87" t="str">
        <f t="shared" ref="H488" si="591">CONCATENATE(F488,"/",G488)</f>
        <v>XXX291/14</v>
      </c>
      <c r="I488" s="89" t="s">
        <v>3</v>
      </c>
      <c r="J488" s="89" t="s">
        <v>3</v>
      </c>
      <c r="K488" s="65">
        <v>0.68611111111111112</v>
      </c>
      <c r="L488" s="90">
        <v>0.68819444444444444</v>
      </c>
      <c r="M488" s="87" t="s">
        <v>19</v>
      </c>
      <c r="N488" s="91">
        <v>0.72430555555555554</v>
      </c>
      <c r="O488" s="87" t="s">
        <v>9</v>
      </c>
      <c r="P488" s="87" t="str">
        <f t="shared" si="582"/>
        <v>OK</v>
      </c>
      <c r="Q488" s="4">
        <f t="shared" si="583"/>
        <v>3.6111111111111094E-2</v>
      </c>
      <c r="R488" s="4">
        <f t="shared" si="584"/>
        <v>2.0833333333333259E-3</v>
      </c>
      <c r="S488" s="4">
        <f t="shared" si="585"/>
        <v>3.819444444444442E-2</v>
      </c>
      <c r="T488" s="4">
        <f t="shared" si="586"/>
        <v>2.2916666666666696E-2</v>
      </c>
      <c r="U488" s="1">
        <v>32.200000000000003</v>
      </c>
      <c r="V488" s="1">
        <f>INDEX('Počty dní'!A:E,MATCH(E488,'Počty dní'!C:C,0),4)</f>
        <v>195</v>
      </c>
      <c r="W488" s="17">
        <f t="shared" ref="W488" si="592">V488*U488</f>
        <v>6279.0000000000009</v>
      </c>
      <c r="Y488" s="59"/>
      <c r="Z488" s="59"/>
      <c r="AA488" s="59"/>
    </row>
    <row r="489" spans="1:27" x14ac:dyDescent="0.25">
      <c r="A489" s="86">
        <v>837</v>
      </c>
      <c r="B489" s="87">
        <v>8037</v>
      </c>
      <c r="C489" s="87" t="s">
        <v>2</v>
      </c>
      <c r="D489" s="87"/>
      <c r="E489" s="87" t="str">
        <f t="shared" ref="E489:E495" si="593">CONCATENATE(C489,D489)</f>
        <v>X</v>
      </c>
      <c r="F489" s="87" t="s">
        <v>45</v>
      </c>
      <c r="G489" s="88">
        <v>23</v>
      </c>
      <c r="H489" s="87" t="str">
        <f t="shared" ref="H489:H496" si="594">CONCATENATE(F489,"/",G489)</f>
        <v>XXX290/23</v>
      </c>
      <c r="I489" s="89" t="s">
        <v>3</v>
      </c>
      <c r="J489" s="89" t="s">
        <v>3</v>
      </c>
      <c r="K489" s="65">
        <v>0.73055555555555551</v>
      </c>
      <c r="L489" s="90">
        <v>0.73263888888888884</v>
      </c>
      <c r="M489" s="87" t="s">
        <v>9</v>
      </c>
      <c r="N489" s="91">
        <v>0.76597222222222217</v>
      </c>
      <c r="O489" s="87" t="s">
        <v>46</v>
      </c>
      <c r="P489" s="87" t="str">
        <f t="shared" si="582"/>
        <v>OK</v>
      </c>
      <c r="Q489" s="4">
        <f t="shared" si="583"/>
        <v>3.3333333333333326E-2</v>
      </c>
      <c r="R489" s="4">
        <f t="shared" si="584"/>
        <v>2.0833333333333259E-3</v>
      </c>
      <c r="S489" s="4">
        <f t="shared" si="585"/>
        <v>3.5416666666666652E-2</v>
      </c>
      <c r="T489" s="4">
        <f t="shared" si="586"/>
        <v>6.2499999999999778E-3</v>
      </c>
      <c r="U489" s="1">
        <v>29.7</v>
      </c>
      <c r="V489" s="1">
        <f>INDEX('Počty dní'!A:E,MATCH(E489,'Počty dní'!C:C,0),4)</f>
        <v>195</v>
      </c>
      <c r="W489" s="17">
        <f t="shared" ref="W489:W495" si="595">V489*U489</f>
        <v>5791.5</v>
      </c>
      <c r="Y489" s="59"/>
      <c r="Z489" s="59"/>
      <c r="AA489" s="59"/>
    </row>
    <row r="490" spans="1:27" x14ac:dyDescent="0.25">
      <c r="A490" s="86">
        <v>837</v>
      </c>
      <c r="B490" s="87">
        <v>8037</v>
      </c>
      <c r="C490" s="87" t="s">
        <v>2</v>
      </c>
      <c r="D490" s="87"/>
      <c r="E490" s="87" t="str">
        <f t="shared" si="593"/>
        <v>X</v>
      </c>
      <c r="F490" s="87" t="s">
        <v>45</v>
      </c>
      <c r="G490" s="88">
        <v>64</v>
      </c>
      <c r="H490" s="87" t="str">
        <f t="shared" si="594"/>
        <v>XXX290/64</v>
      </c>
      <c r="I490" s="89" t="s">
        <v>3</v>
      </c>
      <c r="J490" s="89" t="s">
        <v>3</v>
      </c>
      <c r="K490" s="65">
        <v>0.77430555555555558</v>
      </c>
      <c r="L490" s="90">
        <v>0.77777777777777779</v>
      </c>
      <c r="M490" s="87" t="s">
        <v>46</v>
      </c>
      <c r="N490" s="91">
        <v>0.78749999999999998</v>
      </c>
      <c r="O490" s="87" t="s">
        <v>19</v>
      </c>
      <c r="P490" s="87" t="str">
        <f t="shared" si="582"/>
        <v>OK</v>
      </c>
      <c r="Q490" s="4">
        <f t="shared" si="583"/>
        <v>9.7222222222221877E-3</v>
      </c>
      <c r="R490" s="4">
        <f t="shared" si="584"/>
        <v>3.4722222222222099E-3</v>
      </c>
      <c r="S490" s="4">
        <f t="shared" si="585"/>
        <v>1.3194444444444398E-2</v>
      </c>
      <c r="T490" s="4">
        <f t="shared" si="586"/>
        <v>8.3333333333334147E-3</v>
      </c>
      <c r="U490" s="1">
        <v>7.5</v>
      </c>
      <c r="V490" s="1">
        <f>INDEX('Počty dní'!A:E,MATCH(E490,'Počty dní'!C:C,0),4)</f>
        <v>195</v>
      </c>
      <c r="W490" s="17">
        <f t="shared" si="595"/>
        <v>1462.5</v>
      </c>
      <c r="Y490" s="59"/>
      <c r="Z490" s="59"/>
      <c r="AA490" s="59"/>
    </row>
    <row r="491" spans="1:27" x14ac:dyDescent="0.25">
      <c r="A491" s="86">
        <v>837</v>
      </c>
      <c r="B491" s="87">
        <v>8037</v>
      </c>
      <c r="C491" s="87" t="s">
        <v>2</v>
      </c>
      <c r="D491" s="87"/>
      <c r="E491" s="87" t="str">
        <f t="shared" si="593"/>
        <v>X</v>
      </c>
      <c r="F491" s="87" t="s">
        <v>45</v>
      </c>
      <c r="G491" s="88">
        <v>69</v>
      </c>
      <c r="H491" s="87" t="str">
        <f t="shared" si="594"/>
        <v>XXX290/69</v>
      </c>
      <c r="I491" s="89" t="s">
        <v>3</v>
      </c>
      <c r="J491" s="89" t="s">
        <v>3</v>
      </c>
      <c r="K491" s="65">
        <v>0.79027777777777775</v>
      </c>
      <c r="L491" s="90">
        <v>0.79166666666666663</v>
      </c>
      <c r="M491" s="87" t="s">
        <v>19</v>
      </c>
      <c r="N491" s="91">
        <v>0.80069444444444438</v>
      </c>
      <c r="O491" s="87" t="s">
        <v>46</v>
      </c>
      <c r="P491" s="87" t="str">
        <f t="shared" si="582"/>
        <v>OK</v>
      </c>
      <c r="Q491" s="4">
        <f t="shared" si="583"/>
        <v>9.0277777777777457E-3</v>
      </c>
      <c r="R491" s="4">
        <f t="shared" si="584"/>
        <v>1.388888888888884E-3</v>
      </c>
      <c r="S491" s="4">
        <f t="shared" si="585"/>
        <v>1.041666666666663E-2</v>
      </c>
      <c r="T491" s="4">
        <f t="shared" si="586"/>
        <v>2.7777777777777679E-3</v>
      </c>
      <c r="U491" s="1">
        <v>7.5</v>
      </c>
      <c r="V491" s="1">
        <f>INDEX('Počty dní'!A:E,MATCH(E491,'Počty dní'!C:C,0),4)</f>
        <v>195</v>
      </c>
      <c r="W491" s="17">
        <f t="shared" si="595"/>
        <v>1462.5</v>
      </c>
      <c r="Y491" s="59"/>
      <c r="Z491" s="59"/>
      <c r="AA491" s="59"/>
    </row>
    <row r="492" spans="1:27" x14ac:dyDescent="0.25">
      <c r="A492" s="86">
        <v>837</v>
      </c>
      <c r="B492" s="87">
        <v>8037</v>
      </c>
      <c r="C492" s="87" t="s">
        <v>2</v>
      </c>
      <c r="D492" s="87"/>
      <c r="E492" s="87" t="str">
        <f t="shared" si="593"/>
        <v>X</v>
      </c>
      <c r="F492" s="87" t="s">
        <v>45</v>
      </c>
      <c r="G492" s="88">
        <v>66</v>
      </c>
      <c r="H492" s="87" t="str">
        <f t="shared" si="594"/>
        <v>XXX290/66</v>
      </c>
      <c r="I492" s="89" t="s">
        <v>3</v>
      </c>
      <c r="J492" s="89" t="s">
        <v>3</v>
      </c>
      <c r="K492" s="65">
        <v>0.80902777777777779</v>
      </c>
      <c r="L492" s="90">
        <v>0.8125</v>
      </c>
      <c r="M492" s="87" t="s">
        <v>46</v>
      </c>
      <c r="N492" s="91">
        <v>0.8222222222222223</v>
      </c>
      <c r="O492" s="87" t="s">
        <v>19</v>
      </c>
      <c r="P492" s="87" t="str">
        <f t="shared" ref="P492" si="596">IF(M493=O492,"OK","POZOR")</f>
        <v>OK</v>
      </c>
      <c r="Q492" s="4">
        <f t="shared" ref="Q492" si="597">IF(ISNUMBER(G492),N492-L492,IF(F492="přejezd",N492-L492,0))</f>
        <v>9.7222222222222987E-3</v>
      </c>
      <c r="R492" s="4">
        <f t="shared" ref="R492" si="598">IF(ISNUMBER(G492),L492-K492,0)</f>
        <v>3.4722222222222099E-3</v>
      </c>
      <c r="S492" s="4">
        <f t="shared" ref="S492" si="599">Q492+R492</f>
        <v>1.3194444444444509E-2</v>
      </c>
      <c r="T492" s="4">
        <f t="shared" ref="T492" si="600">K492-N491</f>
        <v>8.3333333333334147E-3</v>
      </c>
      <c r="U492" s="1">
        <v>7.5</v>
      </c>
      <c r="V492" s="1">
        <f>INDEX('Počty dní'!A:E,MATCH(E492,'Počty dní'!C:C,0),4)</f>
        <v>195</v>
      </c>
      <c r="W492" s="17">
        <f t="shared" si="595"/>
        <v>1462.5</v>
      </c>
      <c r="Y492" s="59"/>
      <c r="Z492" s="59"/>
      <c r="AA492" s="59"/>
    </row>
    <row r="493" spans="1:27" x14ac:dyDescent="0.25">
      <c r="A493" s="86">
        <v>837</v>
      </c>
      <c r="B493" s="87">
        <v>8037</v>
      </c>
      <c r="C493" s="87" t="s">
        <v>2</v>
      </c>
      <c r="D493" s="87">
        <v>20</v>
      </c>
      <c r="E493" s="87" t="str">
        <f t="shared" si="593"/>
        <v>X20</v>
      </c>
      <c r="F493" s="87" t="s">
        <v>45</v>
      </c>
      <c r="G493" s="88">
        <v>71</v>
      </c>
      <c r="H493" s="87" t="str">
        <f t="shared" si="594"/>
        <v>XXX290/71</v>
      </c>
      <c r="I493" s="89" t="s">
        <v>3</v>
      </c>
      <c r="J493" s="89" t="s">
        <v>3</v>
      </c>
      <c r="K493" s="65">
        <v>0.83958333333333335</v>
      </c>
      <c r="L493" s="90">
        <v>0.84027777777777779</v>
      </c>
      <c r="M493" s="87" t="s">
        <v>19</v>
      </c>
      <c r="N493" s="91">
        <v>0.84930555555555554</v>
      </c>
      <c r="O493" s="87" t="s">
        <v>46</v>
      </c>
      <c r="P493" s="87" t="str">
        <f t="shared" ref="P493:P495" si="601">IF(M494=O493,"OK","POZOR")</f>
        <v>OK</v>
      </c>
      <c r="Q493" s="4">
        <f t="shared" ref="Q493:Q496" si="602">IF(ISNUMBER(G493),N493-L493,IF(F493="přejezd",N493-L493,0))</f>
        <v>9.0277777777777457E-3</v>
      </c>
      <c r="R493" s="4">
        <f t="shared" ref="R493:R496" si="603">IF(ISNUMBER(G493),L493-K493,0)</f>
        <v>6.9444444444444198E-4</v>
      </c>
      <c r="S493" s="4">
        <f t="shared" ref="S493:S496" si="604">Q493+R493</f>
        <v>9.7222222222221877E-3</v>
      </c>
      <c r="T493" s="4">
        <f t="shared" ref="T493:T496" si="605">K493-N492</f>
        <v>1.7361111111111049E-2</v>
      </c>
      <c r="U493" s="1">
        <v>7.5</v>
      </c>
      <c r="V493" s="1">
        <f>INDEX('Počty dní'!A:E,MATCH(E493,'Počty dní'!C:C,0),4)</f>
        <v>195</v>
      </c>
      <c r="W493" s="17">
        <f t="shared" si="595"/>
        <v>1462.5</v>
      </c>
      <c r="Y493" s="59"/>
      <c r="Z493" s="59"/>
      <c r="AA493" s="59"/>
    </row>
    <row r="494" spans="1:27" x14ac:dyDescent="0.25">
      <c r="A494" s="86">
        <v>837</v>
      </c>
      <c r="B494" s="87">
        <v>8037</v>
      </c>
      <c r="C494" s="87" t="s">
        <v>2</v>
      </c>
      <c r="D494" s="87">
        <v>20</v>
      </c>
      <c r="E494" s="87" t="str">
        <f t="shared" si="593"/>
        <v>X20</v>
      </c>
      <c r="F494" s="87" t="s">
        <v>45</v>
      </c>
      <c r="G494" s="88">
        <v>28</v>
      </c>
      <c r="H494" s="87" t="str">
        <f t="shared" si="594"/>
        <v>XXX290/28</v>
      </c>
      <c r="I494" s="89" t="s">
        <v>3</v>
      </c>
      <c r="J494" s="89" t="s">
        <v>3</v>
      </c>
      <c r="K494" s="65">
        <v>0.85763888888888884</v>
      </c>
      <c r="L494" s="90">
        <v>0.86111111111111116</v>
      </c>
      <c r="M494" s="87" t="s">
        <v>46</v>
      </c>
      <c r="N494" s="91">
        <v>0.89374999999999993</v>
      </c>
      <c r="O494" s="87" t="s">
        <v>9</v>
      </c>
      <c r="P494" s="87" t="str">
        <f t="shared" si="601"/>
        <v>OK</v>
      </c>
      <c r="Q494" s="4">
        <f t="shared" si="602"/>
        <v>3.2638888888888773E-2</v>
      </c>
      <c r="R494" s="4">
        <f t="shared" si="603"/>
        <v>3.4722222222223209E-3</v>
      </c>
      <c r="S494" s="4">
        <f t="shared" si="604"/>
        <v>3.6111111111111094E-2</v>
      </c>
      <c r="T494" s="4">
        <f t="shared" si="605"/>
        <v>8.3333333333333037E-3</v>
      </c>
      <c r="U494" s="1">
        <v>29.7</v>
      </c>
      <c r="V494" s="1">
        <f>INDEX('Počty dní'!A:E,MATCH(E494,'Počty dní'!C:C,0),4)</f>
        <v>195</v>
      </c>
      <c r="W494" s="17">
        <f t="shared" si="595"/>
        <v>5791.5</v>
      </c>
      <c r="Y494" s="59"/>
      <c r="Z494" s="59"/>
      <c r="AA494" s="59"/>
    </row>
    <row r="495" spans="1:27" x14ac:dyDescent="0.25">
      <c r="A495" s="86">
        <v>837</v>
      </c>
      <c r="B495" s="87">
        <v>8037</v>
      </c>
      <c r="C495" s="87" t="s">
        <v>2</v>
      </c>
      <c r="D495" s="87">
        <v>20</v>
      </c>
      <c r="E495" s="87" t="str">
        <f t="shared" si="593"/>
        <v>X20</v>
      </c>
      <c r="F495" s="87" t="s">
        <v>45</v>
      </c>
      <c r="G495" s="88">
        <v>27</v>
      </c>
      <c r="H495" s="87" t="str">
        <f t="shared" si="594"/>
        <v>XXX290/27</v>
      </c>
      <c r="I495" s="89" t="s">
        <v>3</v>
      </c>
      <c r="J495" s="89" t="s">
        <v>3</v>
      </c>
      <c r="K495" s="65">
        <v>0.93194444444444446</v>
      </c>
      <c r="L495" s="90">
        <v>0.93402777777777779</v>
      </c>
      <c r="M495" s="87" t="s">
        <v>9</v>
      </c>
      <c r="N495" s="91">
        <v>0.9604166666666667</v>
      </c>
      <c r="O495" s="87" t="s">
        <v>21</v>
      </c>
      <c r="P495" s="87" t="str">
        <f t="shared" si="601"/>
        <v>OK</v>
      </c>
      <c r="Q495" s="4">
        <f t="shared" si="602"/>
        <v>2.6388888888888906E-2</v>
      </c>
      <c r="R495" s="4">
        <f t="shared" si="603"/>
        <v>2.0833333333333259E-3</v>
      </c>
      <c r="S495" s="4">
        <f t="shared" si="604"/>
        <v>2.8472222222222232E-2</v>
      </c>
      <c r="T495" s="4">
        <f t="shared" si="605"/>
        <v>3.8194444444444531E-2</v>
      </c>
      <c r="U495" s="1">
        <v>26.1</v>
      </c>
      <c r="V495" s="1">
        <f>INDEX('Počty dní'!A:E,MATCH(E495,'Počty dní'!C:C,0),4)</f>
        <v>195</v>
      </c>
      <c r="W495" s="17">
        <f t="shared" si="595"/>
        <v>5089.5</v>
      </c>
      <c r="Y495" s="59"/>
      <c r="Z495" s="59"/>
      <c r="AA495" s="59"/>
    </row>
    <row r="496" spans="1:27" ht="15.75" thickBot="1" x14ac:dyDescent="0.3">
      <c r="A496" s="86">
        <v>837</v>
      </c>
      <c r="B496" s="87">
        <v>8037</v>
      </c>
      <c r="C496" s="87" t="s">
        <v>2</v>
      </c>
      <c r="D496" s="87">
        <v>20</v>
      </c>
      <c r="E496" s="87" t="str">
        <f>CONCATENATE(C496,D496)</f>
        <v>X20</v>
      </c>
      <c r="F496" s="87" t="s">
        <v>109</v>
      </c>
      <c r="G496" s="88"/>
      <c r="H496" s="87" t="str">
        <f t="shared" si="594"/>
        <v>přejezd/</v>
      </c>
      <c r="I496" s="89"/>
      <c r="J496" s="89" t="s">
        <v>3</v>
      </c>
      <c r="K496" s="65">
        <v>0.9604166666666667</v>
      </c>
      <c r="L496" s="90">
        <v>0.9604166666666667</v>
      </c>
      <c r="M496" s="87" t="s">
        <v>21</v>
      </c>
      <c r="N496" s="91">
        <v>0.96388888888888891</v>
      </c>
      <c r="O496" s="87" t="s">
        <v>19</v>
      </c>
      <c r="P496" s="87"/>
      <c r="Q496" s="4">
        <f t="shared" si="602"/>
        <v>3.4722222222222099E-3</v>
      </c>
      <c r="R496" s="4">
        <f t="shared" si="603"/>
        <v>0</v>
      </c>
      <c r="S496" s="4">
        <f t="shared" si="604"/>
        <v>3.4722222222222099E-3</v>
      </c>
      <c r="T496" s="4">
        <f t="shared" si="605"/>
        <v>0</v>
      </c>
      <c r="U496" s="1">
        <v>0</v>
      </c>
      <c r="V496" s="1">
        <f>INDEX('Počty dní'!A:E,MATCH(E496,'Počty dní'!C:C,0),4)</f>
        <v>195</v>
      </c>
      <c r="W496" s="17">
        <f>V496*U496</f>
        <v>0</v>
      </c>
      <c r="Y496" s="59"/>
      <c r="Z496" s="59"/>
      <c r="AA496" s="59"/>
    </row>
    <row r="497" spans="1:27" ht="15.75" thickBot="1" x14ac:dyDescent="0.3">
      <c r="A497" s="106" t="str">
        <f ca="1">CONCATENATE(INDIRECT("R[-3]C[0]",FALSE),"celkem")</f>
        <v>837celkem</v>
      </c>
      <c r="B497" s="107"/>
      <c r="C497" s="107" t="str">
        <f ca="1">INDIRECT("R[-1]C[12]",FALSE)</f>
        <v>Počátky,,aut.nádr.</v>
      </c>
      <c r="D497" s="108"/>
      <c r="E497" s="107"/>
      <c r="F497" s="108"/>
      <c r="G497" s="109"/>
      <c r="H497" s="110"/>
      <c r="I497" s="111"/>
      <c r="J497" s="112" t="str">
        <f ca="1">INDIRECT("R[-3]C[0]",FALSE)</f>
        <v>S</v>
      </c>
      <c r="K497" s="113"/>
      <c r="L497" s="114"/>
      <c r="M497" s="115"/>
      <c r="N497" s="114"/>
      <c r="O497" s="116"/>
      <c r="P497" s="107"/>
      <c r="Q497" s="8">
        <f>SUM(Q479:Q496)</f>
        <v>0.45763888888888871</v>
      </c>
      <c r="R497" s="8">
        <f>SUM(R479:R496)</f>
        <v>3.5416666666666735E-2</v>
      </c>
      <c r="S497" s="8">
        <f>SUM(S479:S496)</f>
        <v>0.49305555555555547</v>
      </c>
      <c r="T497" s="8">
        <f>SUM(T479:T496)</f>
        <v>0.29375000000000007</v>
      </c>
      <c r="U497" s="9">
        <f>SUM(U479:U496)</f>
        <v>331.09999999999997</v>
      </c>
      <c r="V497" s="10"/>
      <c r="W497" s="11">
        <f>SUM(W479:W496)</f>
        <v>64564.5</v>
      </c>
      <c r="Y497" s="59"/>
      <c r="Z497" s="59"/>
      <c r="AA497" s="59"/>
    </row>
    <row r="498" spans="1:27" x14ac:dyDescent="0.25">
      <c r="L498" s="78"/>
      <c r="N498" s="79"/>
      <c r="Q498" s="2"/>
      <c r="R498" s="2"/>
      <c r="S498" s="2"/>
      <c r="T498" s="2"/>
      <c r="Y498" s="59"/>
      <c r="Z498" s="59"/>
      <c r="AA498" s="59"/>
    </row>
    <row r="499" spans="1:27" ht="15.75" thickBot="1" x14ac:dyDescent="0.3">
      <c r="L499" s="78"/>
      <c r="N499" s="79"/>
      <c r="Q499" s="2"/>
      <c r="R499" s="2"/>
      <c r="S499" s="2"/>
      <c r="T499" s="2"/>
      <c r="Y499" s="59"/>
      <c r="Z499" s="59"/>
      <c r="AA499" s="59"/>
    </row>
    <row r="500" spans="1:27" x14ac:dyDescent="0.25">
      <c r="A500" s="80">
        <v>838</v>
      </c>
      <c r="B500" s="81">
        <v>8038</v>
      </c>
      <c r="C500" s="81" t="s">
        <v>2</v>
      </c>
      <c r="D500" s="81"/>
      <c r="E500" s="81" t="str">
        <f>CONCATENATE(C500,D500)</f>
        <v>X</v>
      </c>
      <c r="F500" s="81" t="s">
        <v>45</v>
      </c>
      <c r="G500" s="82">
        <v>2</v>
      </c>
      <c r="H500" s="81" t="str">
        <f t="shared" ref="H500:H511" si="606">CONCATENATE(F500,"/",G500)</f>
        <v>XXX290/2</v>
      </c>
      <c r="I500" s="83" t="s">
        <v>18</v>
      </c>
      <c r="J500" s="83" t="s">
        <v>18</v>
      </c>
      <c r="K500" s="67">
        <v>0.19930555555555557</v>
      </c>
      <c r="L500" s="84">
        <v>0.20138888888888887</v>
      </c>
      <c r="M500" s="81" t="s">
        <v>19</v>
      </c>
      <c r="N500" s="85">
        <v>0.22430555555555556</v>
      </c>
      <c r="O500" s="81" t="s">
        <v>9</v>
      </c>
      <c r="P500" s="81" t="str">
        <f>IF(M501=O500,"OK","POZOR")</f>
        <v>OK</v>
      </c>
      <c r="Q500" s="14">
        <f>IF(ISNUMBER(G500),N500-L500,IF(F500="přejezd",N500-L500,0))</f>
        <v>2.2916666666666696E-2</v>
      </c>
      <c r="R500" s="14">
        <f>IF(ISNUMBER(G500),L500-K500,0)</f>
        <v>2.0833333333332982E-3</v>
      </c>
      <c r="S500" s="14">
        <f>Q500+R500</f>
        <v>2.4999999999999994E-2</v>
      </c>
      <c r="T500" s="14"/>
      <c r="U500" s="13">
        <v>22.2</v>
      </c>
      <c r="V500" s="13">
        <f>INDEX('Počty dní'!A:E,MATCH(E500,'Počty dní'!C:C,0),4)</f>
        <v>195</v>
      </c>
      <c r="W500" s="16">
        <f>V500*U500</f>
        <v>4329</v>
      </c>
      <c r="Y500" s="59"/>
      <c r="Z500" s="59"/>
      <c r="AA500" s="59"/>
    </row>
    <row r="501" spans="1:27" x14ac:dyDescent="0.25">
      <c r="A501" s="86">
        <v>838</v>
      </c>
      <c r="B501" s="87">
        <v>8038</v>
      </c>
      <c r="C501" s="87" t="s">
        <v>2</v>
      </c>
      <c r="D501" s="87"/>
      <c r="E501" s="87" t="str">
        <f t="shared" ref="E501" si="607">CONCATENATE(C501,D501)</f>
        <v>X</v>
      </c>
      <c r="F501" s="87" t="s">
        <v>45</v>
      </c>
      <c r="G501" s="88">
        <v>1</v>
      </c>
      <c r="H501" s="87" t="str">
        <f t="shared" si="606"/>
        <v>XXX290/1</v>
      </c>
      <c r="I501" s="89" t="s">
        <v>3</v>
      </c>
      <c r="J501" s="89" t="s">
        <v>18</v>
      </c>
      <c r="K501" s="65">
        <v>0.23125000000000001</v>
      </c>
      <c r="L501" s="90">
        <v>0.23263888888888887</v>
      </c>
      <c r="M501" s="87" t="s">
        <v>9</v>
      </c>
      <c r="N501" s="91">
        <v>0.26597222222222222</v>
      </c>
      <c r="O501" s="87" t="s">
        <v>46</v>
      </c>
      <c r="P501" s="87" t="str">
        <f>IF(M502=O501,"OK","POZOR")</f>
        <v>OK</v>
      </c>
      <c r="Q501" s="4">
        <f>IF(ISNUMBER(G501),N501-L501,IF(F501="přejezd",N501-L501,0))</f>
        <v>3.3333333333333354E-2</v>
      </c>
      <c r="R501" s="4">
        <f>IF(ISNUMBER(G501),L501-K501,0)</f>
        <v>1.3888888888888562E-3</v>
      </c>
      <c r="S501" s="4">
        <f>Q501+R501</f>
        <v>3.472222222222221E-2</v>
      </c>
      <c r="T501" s="4">
        <f>K501-N500</f>
        <v>6.9444444444444475E-3</v>
      </c>
      <c r="U501" s="1">
        <v>29.7</v>
      </c>
      <c r="V501" s="1">
        <f>INDEX('Počty dní'!A:E,MATCH(E501,'Počty dní'!C:C,0),4)</f>
        <v>195</v>
      </c>
      <c r="W501" s="17">
        <f t="shared" ref="W501" si="608">V501*U501</f>
        <v>5791.5</v>
      </c>
      <c r="Y501" s="59"/>
      <c r="Z501" s="59"/>
      <c r="AA501" s="59"/>
    </row>
    <row r="502" spans="1:27" x14ac:dyDescent="0.25">
      <c r="A502" s="86">
        <v>838</v>
      </c>
      <c r="B502" s="87">
        <v>8038</v>
      </c>
      <c r="C502" s="87" t="s">
        <v>2</v>
      </c>
      <c r="D502" s="87"/>
      <c r="E502" s="87" t="str">
        <f t="shared" ref="E502:E510" si="609">CONCATENATE(C502,D502)</f>
        <v>X</v>
      </c>
      <c r="F502" s="87" t="s">
        <v>45</v>
      </c>
      <c r="G502" s="88">
        <v>52</v>
      </c>
      <c r="H502" s="87" t="str">
        <f t="shared" si="606"/>
        <v>XXX290/52</v>
      </c>
      <c r="I502" s="89" t="s">
        <v>3</v>
      </c>
      <c r="J502" s="89" t="s">
        <v>18</v>
      </c>
      <c r="K502" s="65">
        <v>0.27638888888888891</v>
      </c>
      <c r="L502" s="90">
        <v>0.27777777777777779</v>
      </c>
      <c r="M502" s="87" t="s">
        <v>46</v>
      </c>
      <c r="N502" s="91">
        <v>0.28750000000000003</v>
      </c>
      <c r="O502" s="87" t="s">
        <v>19</v>
      </c>
      <c r="P502" s="87" t="str">
        <f>IF(M503=O502,"OK","POZOR")</f>
        <v>OK</v>
      </c>
      <c r="Q502" s="4">
        <f>IF(ISNUMBER(G502),N502-L502,IF(F502="přejezd",N502-L502,0))</f>
        <v>9.7222222222222432E-3</v>
      </c>
      <c r="R502" s="4">
        <f>IF(ISNUMBER(G502),L502-K502,0)</f>
        <v>1.388888888888884E-3</v>
      </c>
      <c r="S502" s="4">
        <f>Q502+R502</f>
        <v>1.1111111111111127E-2</v>
      </c>
      <c r="T502" s="4">
        <f>K502-N501</f>
        <v>1.0416666666666685E-2</v>
      </c>
      <c r="U502" s="1">
        <v>7.5</v>
      </c>
      <c r="V502" s="1">
        <f>INDEX('Počty dní'!A:E,MATCH(E502,'Počty dní'!C:C,0),4)</f>
        <v>195</v>
      </c>
      <c r="W502" s="17">
        <f t="shared" ref="W502:W510" si="610">V502*U502</f>
        <v>1462.5</v>
      </c>
      <c r="Y502" s="59"/>
      <c r="Z502" s="59"/>
      <c r="AA502" s="59"/>
    </row>
    <row r="503" spans="1:27" x14ac:dyDescent="0.25">
      <c r="A503" s="86">
        <v>838</v>
      </c>
      <c r="B503" s="87">
        <v>8038</v>
      </c>
      <c r="C503" s="87" t="s">
        <v>2</v>
      </c>
      <c r="D503" s="87"/>
      <c r="E503" s="87" t="str">
        <f t="shared" si="609"/>
        <v>X</v>
      </c>
      <c r="F503" s="87" t="s">
        <v>45</v>
      </c>
      <c r="G503" s="88">
        <v>55</v>
      </c>
      <c r="H503" s="87" t="str">
        <f t="shared" si="606"/>
        <v>XXX290/55</v>
      </c>
      <c r="I503" s="89" t="s">
        <v>3</v>
      </c>
      <c r="J503" s="89" t="s">
        <v>18</v>
      </c>
      <c r="K503" s="65">
        <v>0.2902777777777778</v>
      </c>
      <c r="L503" s="90">
        <v>0.29166666666666669</v>
      </c>
      <c r="M503" s="87" t="s">
        <v>19</v>
      </c>
      <c r="N503" s="91">
        <v>0.3034722222222222</v>
      </c>
      <c r="O503" s="87" t="s">
        <v>47</v>
      </c>
      <c r="P503" s="87" t="str">
        <f t="shared" ref="P503:P506" si="611">IF(M504=O503,"OK","POZOR")</f>
        <v>OK</v>
      </c>
      <c r="Q503" s="4">
        <f t="shared" ref="Q503:Q506" si="612">IF(ISNUMBER(G503),N503-L503,IF(F503="přejezd",N503-L503,0))</f>
        <v>1.1805555555555514E-2</v>
      </c>
      <c r="R503" s="4">
        <f t="shared" ref="R503:R506" si="613">IF(ISNUMBER(G503),L503-K503,0)</f>
        <v>1.388888888888884E-3</v>
      </c>
      <c r="S503" s="4">
        <f t="shared" ref="S503:S506" si="614">Q503+R503</f>
        <v>1.3194444444444398E-2</v>
      </c>
      <c r="T503" s="4">
        <f t="shared" ref="T503:T506" si="615">K503-N502</f>
        <v>2.7777777777777679E-3</v>
      </c>
      <c r="U503" s="1">
        <v>11.5</v>
      </c>
      <c r="V503" s="1">
        <f>INDEX('Počty dní'!A:E,MATCH(E503,'Počty dní'!C:C,0),4)</f>
        <v>195</v>
      </c>
      <c r="W503" s="17">
        <f t="shared" si="610"/>
        <v>2242.5</v>
      </c>
      <c r="Y503" s="59"/>
      <c r="Z503" s="59"/>
      <c r="AA503" s="59"/>
    </row>
    <row r="504" spans="1:27" x14ac:dyDescent="0.25">
      <c r="A504" s="86">
        <v>838</v>
      </c>
      <c r="B504" s="87">
        <v>8038</v>
      </c>
      <c r="C504" s="87" t="s">
        <v>2</v>
      </c>
      <c r="D504" s="87"/>
      <c r="E504" s="87" t="str">
        <f t="shared" si="609"/>
        <v>X</v>
      </c>
      <c r="F504" s="87" t="s">
        <v>45</v>
      </c>
      <c r="G504" s="88">
        <v>10</v>
      </c>
      <c r="H504" s="87" t="str">
        <f t="shared" si="606"/>
        <v>XXX290/10</v>
      </c>
      <c r="I504" s="89" t="s">
        <v>18</v>
      </c>
      <c r="J504" s="89" t="s">
        <v>18</v>
      </c>
      <c r="K504" s="65">
        <v>0.3034722222222222</v>
      </c>
      <c r="L504" s="90">
        <v>0.30416666666666664</v>
      </c>
      <c r="M504" s="87" t="s">
        <v>47</v>
      </c>
      <c r="N504" s="91">
        <v>0.34930555555555554</v>
      </c>
      <c r="O504" s="87" t="s">
        <v>9</v>
      </c>
      <c r="P504" s="87" t="str">
        <f t="shared" si="611"/>
        <v>OK</v>
      </c>
      <c r="Q504" s="4">
        <f t="shared" si="612"/>
        <v>4.5138888888888895E-2</v>
      </c>
      <c r="R504" s="4">
        <f t="shared" si="613"/>
        <v>6.9444444444444198E-4</v>
      </c>
      <c r="S504" s="4">
        <f t="shared" si="614"/>
        <v>4.5833333333333337E-2</v>
      </c>
      <c r="T504" s="4">
        <f t="shared" si="615"/>
        <v>0</v>
      </c>
      <c r="U504" s="1">
        <v>39.200000000000003</v>
      </c>
      <c r="V504" s="1">
        <f>INDEX('Počty dní'!A:E,MATCH(E504,'Počty dní'!C:C,0),4)</f>
        <v>195</v>
      </c>
      <c r="W504" s="17">
        <f t="shared" si="610"/>
        <v>7644.0000000000009</v>
      </c>
      <c r="Y504" s="59"/>
      <c r="Z504" s="59"/>
      <c r="AA504" s="59"/>
    </row>
    <row r="505" spans="1:27" x14ac:dyDescent="0.25">
      <c r="A505" s="86">
        <v>838</v>
      </c>
      <c r="B505" s="87">
        <v>8038</v>
      </c>
      <c r="C505" s="87" t="s">
        <v>2</v>
      </c>
      <c r="D505" s="87"/>
      <c r="E505" s="87" t="str">
        <f t="shared" si="609"/>
        <v>X</v>
      </c>
      <c r="F505" s="87" t="s">
        <v>51</v>
      </c>
      <c r="G505" s="88">
        <v>3</v>
      </c>
      <c r="H505" s="87" t="str">
        <f t="shared" si="606"/>
        <v>XXX281/3</v>
      </c>
      <c r="I505" s="89" t="s">
        <v>3</v>
      </c>
      <c r="J505" s="89" t="s">
        <v>18</v>
      </c>
      <c r="K505" s="65">
        <v>0.3972222222222222</v>
      </c>
      <c r="L505" s="90">
        <v>0.39861111111111108</v>
      </c>
      <c r="M505" s="87" t="s">
        <v>9</v>
      </c>
      <c r="N505" s="91">
        <v>0.41597222222222219</v>
      </c>
      <c r="O505" s="87" t="s">
        <v>52</v>
      </c>
      <c r="P505" s="87" t="str">
        <f t="shared" si="611"/>
        <v>OK</v>
      </c>
      <c r="Q505" s="4">
        <f t="shared" si="612"/>
        <v>1.7361111111111105E-2</v>
      </c>
      <c r="R505" s="4">
        <f t="shared" si="613"/>
        <v>1.388888888888884E-3</v>
      </c>
      <c r="S505" s="4">
        <f t="shared" si="614"/>
        <v>1.8749999999999989E-2</v>
      </c>
      <c r="T505" s="4">
        <f t="shared" si="615"/>
        <v>4.7916666666666663E-2</v>
      </c>
      <c r="U505" s="1">
        <v>16.5</v>
      </c>
      <c r="V505" s="1">
        <f>INDEX('Počty dní'!A:E,MATCH(E505,'Počty dní'!C:C,0),4)</f>
        <v>195</v>
      </c>
      <c r="W505" s="17">
        <f t="shared" si="610"/>
        <v>3217.5</v>
      </c>
      <c r="Y505" s="59"/>
      <c r="Z505" s="59"/>
      <c r="AA505" s="59"/>
    </row>
    <row r="506" spans="1:27" x14ac:dyDescent="0.25">
      <c r="A506" s="86">
        <v>838</v>
      </c>
      <c r="B506" s="87">
        <v>8038</v>
      </c>
      <c r="C506" s="87" t="s">
        <v>2</v>
      </c>
      <c r="D506" s="87"/>
      <c r="E506" s="87" t="str">
        <f t="shared" si="609"/>
        <v>X</v>
      </c>
      <c r="F506" s="87" t="s">
        <v>51</v>
      </c>
      <c r="G506" s="88">
        <v>8</v>
      </c>
      <c r="H506" s="87" t="str">
        <f t="shared" si="606"/>
        <v>XXX281/8</v>
      </c>
      <c r="I506" s="89" t="s">
        <v>3</v>
      </c>
      <c r="J506" s="89" t="s">
        <v>18</v>
      </c>
      <c r="K506" s="65">
        <v>0.41597222222222224</v>
      </c>
      <c r="L506" s="90">
        <v>0.41666666666666669</v>
      </c>
      <c r="M506" s="87" t="s">
        <v>52</v>
      </c>
      <c r="N506" s="91">
        <v>0.43402777777777773</v>
      </c>
      <c r="O506" s="87" t="s">
        <v>9</v>
      </c>
      <c r="P506" s="87" t="str">
        <f t="shared" si="611"/>
        <v>OK</v>
      </c>
      <c r="Q506" s="4">
        <f t="shared" si="612"/>
        <v>1.7361111111111049E-2</v>
      </c>
      <c r="R506" s="4">
        <f t="shared" si="613"/>
        <v>6.9444444444444198E-4</v>
      </c>
      <c r="S506" s="4">
        <f t="shared" si="614"/>
        <v>1.8055555555555491E-2</v>
      </c>
      <c r="T506" s="4">
        <f t="shared" si="615"/>
        <v>0</v>
      </c>
      <c r="U506" s="1">
        <v>16.5</v>
      </c>
      <c r="V506" s="1">
        <f>INDEX('Počty dní'!A:E,MATCH(E506,'Počty dní'!C:C,0),4)</f>
        <v>195</v>
      </c>
      <c r="W506" s="17">
        <f t="shared" si="610"/>
        <v>3217.5</v>
      </c>
      <c r="Y506" s="59"/>
      <c r="Z506" s="59"/>
      <c r="AA506" s="59"/>
    </row>
    <row r="507" spans="1:27" x14ac:dyDescent="0.25">
      <c r="A507" s="86">
        <v>838</v>
      </c>
      <c r="B507" s="87">
        <v>8038</v>
      </c>
      <c r="C507" s="87" t="s">
        <v>2</v>
      </c>
      <c r="D507" s="87"/>
      <c r="E507" s="87" t="str">
        <f t="shared" si="609"/>
        <v>X</v>
      </c>
      <c r="F507" s="87" t="s">
        <v>45</v>
      </c>
      <c r="G507" s="88">
        <v>9</v>
      </c>
      <c r="H507" s="87" t="str">
        <f t="shared" si="606"/>
        <v>XXX290/9</v>
      </c>
      <c r="I507" s="89" t="s">
        <v>18</v>
      </c>
      <c r="J507" s="89" t="s">
        <v>18</v>
      </c>
      <c r="K507" s="65">
        <v>0.47916666666666669</v>
      </c>
      <c r="L507" s="90">
        <v>0.4826388888888889</v>
      </c>
      <c r="M507" s="87" t="s">
        <v>9</v>
      </c>
      <c r="N507" s="91">
        <v>0.51597222222222217</v>
      </c>
      <c r="O507" s="87" t="s">
        <v>46</v>
      </c>
      <c r="P507" s="87" t="str">
        <f>IF(M508=O507,"OK","POZOR")</f>
        <v>OK</v>
      </c>
      <c r="Q507" s="4">
        <f>IF(ISNUMBER(G507),N507-L507,IF(F507="přejezd",N507-L507,0))</f>
        <v>3.333333333333327E-2</v>
      </c>
      <c r="R507" s="4">
        <f>IF(ISNUMBER(G507),L507-K507,0)</f>
        <v>3.4722222222222099E-3</v>
      </c>
      <c r="S507" s="4">
        <f>Q507+R507</f>
        <v>3.680555555555548E-2</v>
      </c>
      <c r="T507" s="4">
        <f>K507-N506</f>
        <v>4.5138888888888951E-2</v>
      </c>
      <c r="U507" s="1">
        <v>29.7</v>
      </c>
      <c r="V507" s="1">
        <f>INDEX('Počty dní'!A:E,MATCH(E507,'Počty dní'!C:C,0),4)</f>
        <v>195</v>
      </c>
      <c r="W507" s="17">
        <f t="shared" si="610"/>
        <v>5791.5</v>
      </c>
      <c r="Y507" s="59"/>
      <c r="Z507" s="59"/>
      <c r="AA507" s="59"/>
    </row>
    <row r="508" spans="1:27" x14ac:dyDescent="0.25">
      <c r="A508" s="86">
        <v>838</v>
      </c>
      <c r="B508" s="87">
        <v>8038</v>
      </c>
      <c r="C508" s="87" t="s">
        <v>2</v>
      </c>
      <c r="D508" s="87"/>
      <c r="E508" s="87" t="str">
        <f t="shared" si="609"/>
        <v>X</v>
      </c>
      <c r="F508" s="87" t="s">
        <v>45</v>
      </c>
      <c r="G508" s="88">
        <v>58</v>
      </c>
      <c r="H508" s="87" t="str">
        <f t="shared" si="606"/>
        <v>XXX290/58</v>
      </c>
      <c r="I508" s="89" t="s">
        <v>3</v>
      </c>
      <c r="J508" s="89" t="s">
        <v>18</v>
      </c>
      <c r="K508" s="65">
        <v>0.52430555555555558</v>
      </c>
      <c r="L508" s="90">
        <v>0.52777777777777779</v>
      </c>
      <c r="M508" s="87" t="s">
        <v>46</v>
      </c>
      <c r="N508" s="91">
        <v>0.53749999999999998</v>
      </c>
      <c r="O508" s="87" t="s">
        <v>19</v>
      </c>
      <c r="P508" s="87" t="str">
        <f t="shared" ref="P508:P510" si="616">IF(M509=O508,"OK","POZOR")</f>
        <v>OK</v>
      </c>
      <c r="Q508" s="4">
        <f t="shared" ref="Q508:Q511" si="617">IF(ISNUMBER(G508),N508-L508,IF(F508="přejezd",N508-L508,0))</f>
        <v>9.7222222222221877E-3</v>
      </c>
      <c r="R508" s="4">
        <f t="shared" ref="R508:R511" si="618">IF(ISNUMBER(G508),L508-K508,0)</f>
        <v>3.4722222222222099E-3</v>
      </c>
      <c r="S508" s="4">
        <f t="shared" ref="S508:S511" si="619">Q508+R508</f>
        <v>1.3194444444444398E-2</v>
      </c>
      <c r="T508" s="4">
        <f t="shared" ref="T508:T511" si="620">K508-N507</f>
        <v>8.3333333333334147E-3</v>
      </c>
      <c r="U508" s="1">
        <v>7.5</v>
      </c>
      <c r="V508" s="1">
        <f>INDEX('Počty dní'!A:E,MATCH(E508,'Počty dní'!C:C,0),4)</f>
        <v>195</v>
      </c>
      <c r="W508" s="17">
        <f t="shared" si="610"/>
        <v>1462.5</v>
      </c>
      <c r="Y508" s="59"/>
      <c r="Z508" s="59"/>
      <c r="AA508" s="59"/>
    </row>
    <row r="509" spans="1:27" x14ac:dyDescent="0.25">
      <c r="A509" s="86">
        <v>838</v>
      </c>
      <c r="B509" s="87">
        <v>8038</v>
      </c>
      <c r="C509" s="87" t="s">
        <v>2</v>
      </c>
      <c r="D509" s="87"/>
      <c r="E509" s="87" t="str">
        <f t="shared" si="609"/>
        <v>X</v>
      </c>
      <c r="F509" s="87" t="s">
        <v>45</v>
      </c>
      <c r="G509" s="88">
        <v>63</v>
      </c>
      <c r="H509" s="87" t="str">
        <f t="shared" si="606"/>
        <v>XXX290/63</v>
      </c>
      <c r="I509" s="89" t="s">
        <v>3</v>
      </c>
      <c r="J509" s="89" t="s">
        <v>18</v>
      </c>
      <c r="K509" s="65">
        <v>0.54027777777777775</v>
      </c>
      <c r="L509" s="90">
        <v>0.54166666666666663</v>
      </c>
      <c r="M509" s="87" t="s">
        <v>19</v>
      </c>
      <c r="N509" s="91">
        <v>0.55069444444444449</v>
      </c>
      <c r="O509" s="87" t="s">
        <v>46</v>
      </c>
      <c r="P509" s="87" t="str">
        <f t="shared" si="616"/>
        <v>OK</v>
      </c>
      <c r="Q509" s="4">
        <f t="shared" si="617"/>
        <v>9.0277777777778567E-3</v>
      </c>
      <c r="R509" s="4">
        <f t="shared" si="618"/>
        <v>1.388888888888884E-3</v>
      </c>
      <c r="S509" s="4">
        <f t="shared" si="619"/>
        <v>1.0416666666666741E-2</v>
      </c>
      <c r="T509" s="4">
        <f t="shared" si="620"/>
        <v>2.7777777777777679E-3</v>
      </c>
      <c r="U509" s="1">
        <v>7.5</v>
      </c>
      <c r="V509" s="1">
        <f>INDEX('Počty dní'!A:E,MATCH(E509,'Počty dní'!C:C,0),4)</f>
        <v>195</v>
      </c>
      <c r="W509" s="17">
        <f t="shared" si="610"/>
        <v>1462.5</v>
      </c>
      <c r="Y509" s="59"/>
      <c r="Z509" s="59"/>
      <c r="AA509" s="59"/>
    </row>
    <row r="510" spans="1:27" x14ac:dyDescent="0.25">
      <c r="A510" s="86">
        <v>838</v>
      </c>
      <c r="B510" s="87">
        <v>8038</v>
      </c>
      <c r="C510" s="87" t="s">
        <v>2</v>
      </c>
      <c r="D510" s="87"/>
      <c r="E510" s="87" t="str">
        <f t="shared" si="609"/>
        <v>X</v>
      </c>
      <c r="F510" s="87" t="s">
        <v>45</v>
      </c>
      <c r="G510" s="88">
        <v>18</v>
      </c>
      <c r="H510" s="87" t="str">
        <f t="shared" si="606"/>
        <v>XXX290/18</v>
      </c>
      <c r="I510" s="89" t="s">
        <v>3</v>
      </c>
      <c r="J510" s="89" t="s">
        <v>18</v>
      </c>
      <c r="K510" s="65">
        <v>0.55902777777777779</v>
      </c>
      <c r="L510" s="90">
        <v>0.5625</v>
      </c>
      <c r="M510" s="87" t="s">
        <v>46</v>
      </c>
      <c r="N510" s="91">
        <v>0.59930555555555554</v>
      </c>
      <c r="O510" s="87" t="s">
        <v>9</v>
      </c>
      <c r="P510" s="87" t="str">
        <f t="shared" si="616"/>
        <v>OK</v>
      </c>
      <c r="Q510" s="4">
        <f t="shared" si="617"/>
        <v>3.6805555555555536E-2</v>
      </c>
      <c r="R510" s="4">
        <f t="shared" si="618"/>
        <v>3.4722222222222099E-3</v>
      </c>
      <c r="S510" s="4">
        <f t="shared" si="619"/>
        <v>4.0277777777777746E-2</v>
      </c>
      <c r="T510" s="4">
        <f t="shared" si="620"/>
        <v>8.3333333333333037E-3</v>
      </c>
      <c r="U510" s="1">
        <v>29.7</v>
      </c>
      <c r="V510" s="1">
        <f>INDEX('Počty dní'!A:E,MATCH(E510,'Počty dní'!C:C,0),4)</f>
        <v>195</v>
      </c>
      <c r="W510" s="17">
        <f t="shared" si="610"/>
        <v>5791.5</v>
      </c>
      <c r="Y510" s="59"/>
      <c r="Z510" s="59"/>
      <c r="AA510" s="59"/>
    </row>
    <row r="511" spans="1:27" ht="15.75" thickBot="1" x14ac:dyDescent="0.3">
      <c r="A511" s="86">
        <v>838</v>
      </c>
      <c r="B511" s="87">
        <v>8038</v>
      </c>
      <c r="C511" s="87" t="s">
        <v>2</v>
      </c>
      <c r="D511" s="87"/>
      <c r="E511" s="87" t="str">
        <f t="shared" ref="E511" si="621">CONCATENATE(C511,D511)</f>
        <v>X</v>
      </c>
      <c r="F511" s="87" t="s">
        <v>119</v>
      </c>
      <c r="G511" s="88">
        <v>9</v>
      </c>
      <c r="H511" s="87" t="str">
        <f t="shared" si="606"/>
        <v>XXX291/9</v>
      </c>
      <c r="I511" s="89" t="s">
        <v>18</v>
      </c>
      <c r="J511" s="89" t="s">
        <v>18</v>
      </c>
      <c r="K511" s="65">
        <v>0.60416666666666663</v>
      </c>
      <c r="L511" s="90">
        <v>0.6069444444444444</v>
      </c>
      <c r="M511" s="87" t="s">
        <v>9</v>
      </c>
      <c r="N511" s="91">
        <v>0.6430555555555556</v>
      </c>
      <c r="O511" s="87" t="s">
        <v>19</v>
      </c>
      <c r="P511" s="87" t="str">
        <f>IF(M527=O511,"OK","POZOR")</f>
        <v>OK</v>
      </c>
      <c r="Q511" s="4">
        <f t="shared" si="617"/>
        <v>3.6111111111111205E-2</v>
      </c>
      <c r="R511" s="4">
        <f t="shared" si="618"/>
        <v>2.7777777777777679E-3</v>
      </c>
      <c r="S511" s="4">
        <f t="shared" si="619"/>
        <v>3.8888888888888973E-2</v>
      </c>
      <c r="T511" s="4">
        <f t="shared" si="620"/>
        <v>4.8611111111110938E-3</v>
      </c>
      <c r="U511" s="1">
        <v>32.200000000000003</v>
      </c>
      <c r="V511" s="1">
        <f>INDEX('Počty dní'!A:E,MATCH(E511,'Počty dní'!C:C,0),4)</f>
        <v>195</v>
      </c>
      <c r="W511" s="17">
        <f t="shared" ref="W511" si="622">V511*U511</f>
        <v>6279.0000000000009</v>
      </c>
      <c r="Y511" s="59"/>
      <c r="Z511" s="59"/>
      <c r="AA511" s="59"/>
    </row>
    <row r="512" spans="1:27" ht="15.75" thickBot="1" x14ac:dyDescent="0.3">
      <c r="A512" s="106" t="str">
        <f ca="1">CONCATENATE(INDIRECT("R[-3]C[0]",FALSE),"celkem")</f>
        <v>838celkem</v>
      </c>
      <c r="B512" s="107"/>
      <c r="C512" s="107" t="str">
        <f ca="1">INDIRECT("R[-1]C[12]",FALSE)</f>
        <v>Počátky,,aut.nádr.</v>
      </c>
      <c r="D512" s="108"/>
      <c r="E512" s="107"/>
      <c r="F512" s="108"/>
      <c r="G512" s="109"/>
      <c r="H512" s="110"/>
      <c r="I512" s="111"/>
      <c r="J512" s="112" t="str">
        <f ca="1">INDIRECT("R[-3]C[0]",FALSE)</f>
        <v>V</v>
      </c>
      <c r="K512" s="113"/>
      <c r="L512" s="114"/>
      <c r="M512" s="115"/>
      <c r="N512" s="114"/>
      <c r="O512" s="116"/>
      <c r="P512" s="107"/>
      <c r="Q512" s="8">
        <f>SUM(Q500:Q511)</f>
        <v>0.28263888888888888</v>
      </c>
      <c r="R512" s="8">
        <f t="shared" ref="R512:T512" si="623">SUM(R500:R511)</f>
        <v>2.3611111111110972E-2</v>
      </c>
      <c r="S512" s="8">
        <f t="shared" si="623"/>
        <v>0.30624999999999991</v>
      </c>
      <c r="T512" s="8">
        <f t="shared" si="623"/>
        <v>0.13750000000000009</v>
      </c>
      <c r="U512" s="9">
        <f>SUM(U500:U511)</f>
        <v>249.7</v>
      </c>
      <c r="V512" s="10"/>
      <c r="W512" s="11">
        <f>SUM(W500:W511)</f>
        <v>48691.5</v>
      </c>
      <c r="Y512" s="59"/>
      <c r="Z512" s="59"/>
      <c r="AA512" s="59"/>
    </row>
    <row r="513" spans="1:27" x14ac:dyDescent="0.25">
      <c r="L513" s="78"/>
      <c r="N513" s="79"/>
      <c r="Q513" s="2"/>
      <c r="R513" s="2"/>
      <c r="S513" s="2"/>
      <c r="T513" s="2"/>
      <c r="Y513" s="59"/>
      <c r="Z513" s="59"/>
      <c r="AA513" s="59"/>
    </row>
    <row r="514" spans="1:27" ht="15.75" thickBot="1" x14ac:dyDescent="0.3">
      <c r="K514" s="75"/>
      <c r="Y514" s="59"/>
      <c r="Z514" s="59"/>
      <c r="AA514" s="59"/>
    </row>
    <row r="515" spans="1:27" x14ac:dyDescent="0.25">
      <c r="A515" s="80">
        <v>839</v>
      </c>
      <c r="B515" s="81">
        <v>8039</v>
      </c>
      <c r="C515" s="81" t="s">
        <v>2</v>
      </c>
      <c r="D515" s="81"/>
      <c r="E515" s="81" t="str">
        <f t="shared" ref="E515" si="624">CONCATENATE(C515,D515)</f>
        <v>X</v>
      </c>
      <c r="F515" s="81" t="s">
        <v>120</v>
      </c>
      <c r="G515" s="82">
        <v>1</v>
      </c>
      <c r="H515" s="81" t="str">
        <f t="shared" ref="H515:H517" si="625">CONCATENATE(F515,"/",G515)</f>
        <v>XXX312/1</v>
      </c>
      <c r="I515" s="83" t="s">
        <v>3</v>
      </c>
      <c r="J515" s="83" t="s">
        <v>3</v>
      </c>
      <c r="K515" s="67">
        <v>0.17986111111111111</v>
      </c>
      <c r="L515" s="84">
        <v>0.18055555555555555</v>
      </c>
      <c r="M515" s="81" t="s">
        <v>19</v>
      </c>
      <c r="N515" s="85">
        <v>0.20277777777777778</v>
      </c>
      <c r="O515" s="125" t="s">
        <v>90</v>
      </c>
      <c r="P515" s="81" t="str">
        <f t="shared" ref="P515:P523" si="626">IF(M516=O515,"OK","POZOR")</f>
        <v>OK</v>
      </c>
      <c r="Q515" s="14">
        <f t="shared" ref="Q515:Q523" si="627">IF(ISNUMBER(G515),N515-L515,IF(F515="přejezd",N515-L515,0))</f>
        <v>2.2222222222222227E-2</v>
      </c>
      <c r="R515" s="14">
        <f t="shared" ref="R515:R523" si="628">IF(ISNUMBER(G515),L515-K515,0)</f>
        <v>6.9444444444444198E-4</v>
      </c>
      <c r="S515" s="14">
        <f t="shared" ref="S515:S523" si="629">Q515+R515</f>
        <v>2.2916666666666669E-2</v>
      </c>
      <c r="T515" s="14"/>
      <c r="U515" s="13">
        <v>20.100000000000001</v>
      </c>
      <c r="V515" s="13">
        <f>INDEX('Počty dní'!A:E,MATCH(E515,'Počty dní'!C:C,0),4)</f>
        <v>195</v>
      </c>
      <c r="W515" s="16">
        <f t="shared" ref="W515" si="630">V515*U515</f>
        <v>3919.5000000000005</v>
      </c>
      <c r="Y515" s="59"/>
      <c r="Z515" s="59"/>
      <c r="AA515" s="59"/>
    </row>
    <row r="516" spans="1:27" x14ac:dyDescent="0.25">
      <c r="A516" s="86">
        <v>839</v>
      </c>
      <c r="B516" s="87">
        <v>8039</v>
      </c>
      <c r="C516" s="87" t="s">
        <v>2</v>
      </c>
      <c r="D516" s="87"/>
      <c r="E516" s="87" t="str">
        <f>CONCATENATE(C516,D516)</f>
        <v>X</v>
      </c>
      <c r="F516" s="87" t="s">
        <v>120</v>
      </c>
      <c r="G516" s="88">
        <v>4</v>
      </c>
      <c r="H516" s="87" t="str">
        <f>CONCATENATE(F516,"/",G516)</f>
        <v>XXX312/4</v>
      </c>
      <c r="I516" s="89" t="s">
        <v>3</v>
      </c>
      <c r="J516" s="89" t="s">
        <v>3</v>
      </c>
      <c r="K516" s="65">
        <v>0.21319444444444444</v>
      </c>
      <c r="L516" s="90">
        <v>0.21388888888888888</v>
      </c>
      <c r="M516" s="117" t="s">
        <v>90</v>
      </c>
      <c r="N516" s="91">
        <v>0.2361111111111111</v>
      </c>
      <c r="O516" s="87" t="s">
        <v>19</v>
      </c>
      <c r="P516" s="87" t="str">
        <f t="shared" si="626"/>
        <v>OK</v>
      </c>
      <c r="Q516" s="4">
        <f t="shared" si="627"/>
        <v>2.2222222222222227E-2</v>
      </c>
      <c r="R516" s="4">
        <f t="shared" si="628"/>
        <v>6.9444444444444198E-4</v>
      </c>
      <c r="S516" s="4">
        <f t="shared" si="629"/>
        <v>2.2916666666666669E-2</v>
      </c>
      <c r="T516" s="4">
        <f t="shared" ref="T516:T523" si="631">K516-N515</f>
        <v>1.0416666666666657E-2</v>
      </c>
      <c r="U516" s="1">
        <v>20.100000000000001</v>
      </c>
      <c r="V516" s="1">
        <f>INDEX('Počty dní'!A:E,MATCH(E516,'Počty dní'!C:C,0),4)</f>
        <v>195</v>
      </c>
      <c r="W516" s="17">
        <f>V516*U516</f>
        <v>3919.5000000000005</v>
      </c>
      <c r="Y516" s="59"/>
      <c r="Z516" s="59"/>
      <c r="AA516" s="59"/>
    </row>
    <row r="517" spans="1:27" x14ac:dyDescent="0.25">
      <c r="A517" s="86">
        <v>839</v>
      </c>
      <c r="B517" s="87">
        <v>8039</v>
      </c>
      <c r="C517" s="87" t="s">
        <v>2</v>
      </c>
      <c r="D517" s="87"/>
      <c r="E517" s="87" t="str">
        <f>CONCATENATE(C517,D517)</f>
        <v>X</v>
      </c>
      <c r="F517" s="87" t="s">
        <v>120</v>
      </c>
      <c r="G517" s="88">
        <v>3</v>
      </c>
      <c r="H517" s="87" t="str">
        <f t="shared" si="625"/>
        <v>XXX312/3</v>
      </c>
      <c r="I517" s="89" t="s">
        <v>3</v>
      </c>
      <c r="J517" s="89" t="s">
        <v>3</v>
      </c>
      <c r="K517" s="65">
        <v>0.26111111111111113</v>
      </c>
      <c r="L517" s="90">
        <v>0.26250000000000001</v>
      </c>
      <c r="M517" s="87" t="s">
        <v>19</v>
      </c>
      <c r="N517" s="91">
        <v>0.28680555555555554</v>
      </c>
      <c r="O517" s="117" t="s">
        <v>89</v>
      </c>
      <c r="P517" s="87" t="str">
        <f t="shared" si="626"/>
        <v>OK</v>
      </c>
      <c r="Q517" s="4">
        <f t="shared" si="627"/>
        <v>2.4305555555555525E-2</v>
      </c>
      <c r="R517" s="4">
        <f t="shared" si="628"/>
        <v>1.388888888888884E-3</v>
      </c>
      <c r="S517" s="4">
        <f t="shared" si="629"/>
        <v>2.5694444444444409E-2</v>
      </c>
      <c r="T517" s="4">
        <f t="shared" si="631"/>
        <v>2.5000000000000022E-2</v>
      </c>
      <c r="U517" s="1">
        <v>23.6</v>
      </c>
      <c r="V517" s="1">
        <f>INDEX('Počty dní'!A:E,MATCH(E517,'Počty dní'!C:C,0),4)</f>
        <v>195</v>
      </c>
      <c r="W517" s="17">
        <f>V517*U517</f>
        <v>4602</v>
      </c>
      <c r="Y517" s="59"/>
      <c r="Z517" s="59"/>
      <c r="AA517" s="59"/>
    </row>
    <row r="518" spans="1:27" x14ac:dyDescent="0.25">
      <c r="A518" s="86">
        <v>839</v>
      </c>
      <c r="B518" s="87">
        <v>8039</v>
      </c>
      <c r="C518" s="87" t="s">
        <v>2</v>
      </c>
      <c r="D518" s="87"/>
      <c r="E518" s="87" t="str">
        <f>CONCATENATE(C518,D518)</f>
        <v>X</v>
      </c>
      <c r="F518" s="87" t="s">
        <v>124</v>
      </c>
      <c r="G518" s="88">
        <v>52</v>
      </c>
      <c r="H518" s="87" t="str">
        <f>CONCATENATE(F518,"/",G518)</f>
        <v>XXX313/52</v>
      </c>
      <c r="I518" s="89" t="s">
        <v>3</v>
      </c>
      <c r="J518" s="89" t="s">
        <v>3</v>
      </c>
      <c r="K518" s="65">
        <v>0.28680555555555554</v>
      </c>
      <c r="L518" s="90">
        <v>0.28819444444444442</v>
      </c>
      <c r="M518" s="117" t="s">
        <v>89</v>
      </c>
      <c r="N518" s="91">
        <v>0.29166666666666669</v>
      </c>
      <c r="O518" s="87" t="s">
        <v>92</v>
      </c>
      <c r="P518" s="87" t="str">
        <f t="shared" ref="P518:P522" si="632">IF(M519=O518,"OK","POZOR")</f>
        <v>OK</v>
      </c>
      <c r="Q518" s="4">
        <f t="shared" ref="Q518:Q522" si="633">IF(ISNUMBER(G518),N518-L518,IF(F518="přejezd",N518-L518,0))</f>
        <v>3.4722222222222654E-3</v>
      </c>
      <c r="R518" s="4">
        <f t="shared" ref="R518:R522" si="634">IF(ISNUMBER(G518),L518-K518,0)</f>
        <v>1.388888888888884E-3</v>
      </c>
      <c r="S518" s="4">
        <f t="shared" ref="S518:S522" si="635">Q518+R518</f>
        <v>4.8611111111111494E-3</v>
      </c>
      <c r="T518" s="4">
        <f t="shared" ref="T518:T522" si="636">K518-N517</f>
        <v>0</v>
      </c>
      <c r="U518" s="1">
        <v>2.7</v>
      </c>
      <c r="V518" s="1">
        <f>INDEX('Počty dní'!A:E,MATCH(E518,'Počty dní'!C:C,0),4)</f>
        <v>195</v>
      </c>
      <c r="W518" s="17">
        <f>V518*U518</f>
        <v>526.5</v>
      </c>
      <c r="Y518" s="59"/>
      <c r="Z518" s="59"/>
      <c r="AA518" s="59"/>
    </row>
    <row r="519" spans="1:27" x14ac:dyDescent="0.25">
      <c r="A519" s="86">
        <v>839</v>
      </c>
      <c r="B519" s="87">
        <v>8039</v>
      </c>
      <c r="C519" s="87" t="s">
        <v>2</v>
      </c>
      <c r="D519" s="87"/>
      <c r="E519" s="87" t="str">
        <f t="shared" ref="E519" si="637">CONCATENATE(C519,D519)</f>
        <v>X</v>
      </c>
      <c r="F519" s="87" t="s">
        <v>124</v>
      </c>
      <c r="G519" s="88">
        <v>51</v>
      </c>
      <c r="H519" s="87" t="str">
        <f t="shared" ref="H519" si="638">CONCATENATE(F519,"/",G519)</f>
        <v>XXX313/51</v>
      </c>
      <c r="I519" s="89" t="s">
        <v>3</v>
      </c>
      <c r="J519" s="89" t="s">
        <v>3</v>
      </c>
      <c r="K519" s="65">
        <v>0.29166666666666669</v>
      </c>
      <c r="L519" s="90">
        <v>0.29305555555555557</v>
      </c>
      <c r="M519" s="87" t="s">
        <v>92</v>
      </c>
      <c r="N519" s="91">
        <v>0.29652777777777778</v>
      </c>
      <c r="O519" s="117" t="s">
        <v>89</v>
      </c>
      <c r="P519" s="87" t="str">
        <f t="shared" si="632"/>
        <v>OK</v>
      </c>
      <c r="Q519" s="4">
        <f t="shared" si="633"/>
        <v>3.4722222222222099E-3</v>
      </c>
      <c r="R519" s="4">
        <f t="shared" si="634"/>
        <v>1.388888888888884E-3</v>
      </c>
      <c r="S519" s="4">
        <f t="shared" si="635"/>
        <v>4.8611111111110938E-3</v>
      </c>
      <c r="T519" s="4">
        <f t="shared" si="636"/>
        <v>0</v>
      </c>
      <c r="U519" s="1">
        <v>2.7</v>
      </c>
      <c r="V519" s="1">
        <f>INDEX('Počty dní'!A:E,MATCH(E519,'Počty dní'!C:C,0),4)</f>
        <v>195</v>
      </c>
      <c r="W519" s="17">
        <f t="shared" ref="W519" si="639">V519*U519</f>
        <v>526.5</v>
      </c>
      <c r="Y519" s="59"/>
      <c r="Z519" s="59"/>
      <c r="AA519" s="59"/>
    </row>
    <row r="520" spans="1:27" x14ac:dyDescent="0.25">
      <c r="A520" s="86">
        <v>839</v>
      </c>
      <c r="B520" s="87">
        <v>8039</v>
      </c>
      <c r="C520" s="87" t="s">
        <v>2</v>
      </c>
      <c r="D520" s="87"/>
      <c r="E520" s="87" t="str">
        <f>CONCATENATE(C520,D520)</f>
        <v>X</v>
      </c>
      <c r="F520" s="87" t="s">
        <v>120</v>
      </c>
      <c r="G520" s="88">
        <v>6</v>
      </c>
      <c r="H520" s="87" t="str">
        <f>CONCATENATE(F520,"/",G520)</f>
        <v>XXX312/6</v>
      </c>
      <c r="I520" s="89" t="s">
        <v>3</v>
      </c>
      <c r="J520" s="89" t="s">
        <v>3</v>
      </c>
      <c r="K520" s="65">
        <v>0.29791666666666666</v>
      </c>
      <c r="L520" s="90">
        <v>0.29930555555555555</v>
      </c>
      <c r="M520" s="117" t="s">
        <v>89</v>
      </c>
      <c r="N520" s="91">
        <v>0.31944444444444442</v>
      </c>
      <c r="O520" s="87" t="s">
        <v>19</v>
      </c>
      <c r="P520" s="87" t="str">
        <f t="shared" si="632"/>
        <v>OK</v>
      </c>
      <c r="Q520" s="4">
        <f t="shared" si="633"/>
        <v>2.0138888888888873E-2</v>
      </c>
      <c r="R520" s="4">
        <f t="shared" si="634"/>
        <v>1.388888888888884E-3</v>
      </c>
      <c r="S520" s="4">
        <f t="shared" si="635"/>
        <v>2.1527777777777757E-2</v>
      </c>
      <c r="T520" s="4">
        <f t="shared" si="636"/>
        <v>1.388888888888884E-3</v>
      </c>
      <c r="U520" s="1">
        <v>19.100000000000001</v>
      </c>
      <c r="V520" s="1">
        <f>INDEX('Počty dní'!A:E,MATCH(E520,'Počty dní'!C:C,0),4)</f>
        <v>195</v>
      </c>
      <c r="W520" s="17">
        <f>V520*U520</f>
        <v>3724.5000000000005</v>
      </c>
      <c r="Y520" s="59"/>
      <c r="Z520" s="59"/>
      <c r="AA520" s="59"/>
    </row>
    <row r="521" spans="1:27" x14ac:dyDescent="0.25">
      <c r="A521" s="86">
        <v>839</v>
      </c>
      <c r="B521" s="87">
        <v>8039</v>
      </c>
      <c r="C521" s="87" t="s">
        <v>2</v>
      </c>
      <c r="D521" s="87"/>
      <c r="E521" s="87" t="str">
        <f>CONCATENATE(C521,D521)</f>
        <v>X</v>
      </c>
      <c r="F521" s="87" t="s">
        <v>124</v>
      </c>
      <c r="G521" s="88">
        <v>5</v>
      </c>
      <c r="H521" s="87" t="str">
        <f>CONCATENATE(F521,"/",G521)</f>
        <v>XXX313/5</v>
      </c>
      <c r="I521" s="89" t="s">
        <v>3</v>
      </c>
      <c r="J521" s="89" t="s">
        <v>3</v>
      </c>
      <c r="K521" s="65">
        <v>0.42916666666666664</v>
      </c>
      <c r="L521" s="90">
        <v>0.43055555555555558</v>
      </c>
      <c r="M521" s="87" t="s">
        <v>19</v>
      </c>
      <c r="N521" s="91">
        <v>0.45</v>
      </c>
      <c r="O521" s="117" t="s">
        <v>89</v>
      </c>
      <c r="P521" s="87" t="str">
        <f t="shared" si="632"/>
        <v>OK</v>
      </c>
      <c r="Q521" s="4">
        <f t="shared" si="633"/>
        <v>1.9444444444444431E-2</v>
      </c>
      <c r="R521" s="4">
        <f t="shared" si="634"/>
        <v>1.3888888888889395E-3</v>
      </c>
      <c r="S521" s="4">
        <f t="shared" si="635"/>
        <v>2.083333333333337E-2</v>
      </c>
      <c r="T521" s="4">
        <f t="shared" si="636"/>
        <v>0.10972222222222222</v>
      </c>
      <c r="U521" s="1">
        <v>17</v>
      </c>
      <c r="V521" s="1">
        <f>INDEX('Počty dní'!A:E,MATCH(E521,'Počty dní'!C:C,0),4)</f>
        <v>195</v>
      </c>
      <c r="W521" s="17">
        <f>V521*U521</f>
        <v>3315</v>
      </c>
      <c r="Y521" s="59"/>
      <c r="Z521" s="59"/>
      <c r="AA521" s="59"/>
    </row>
    <row r="522" spans="1:27" x14ac:dyDescent="0.25">
      <c r="A522" s="86">
        <v>839</v>
      </c>
      <c r="B522" s="87">
        <v>8039</v>
      </c>
      <c r="C522" s="87" t="s">
        <v>2</v>
      </c>
      <c r="D522" s="87"/>
      <c r="E522" s="87" t="str">
        <f>CONCATENATE(C522,D522)</f>
        <v>X</v>
      </c>
      <c r="F522" s="87" t="s">
        <v>124</v>
      </c>
      <c r="G522" s="88">
        <v>8</v>
      </c>
      <c r="H522" s="87" t="str">
        <f>CONCATENATE(F522,"/",G522)</f>
        <v>XXX313/8</v>
      </c>
      <c r="I522" s="89" t="s">
        <v>3</v>
      </c>
      <c r="J522" s="89" t="s">
        <v>3</v>
      </c>
      <c r="K522" s="65">
        <v>0.46527777777777779</v>
      </c>
      <c r="L522" s="90">
        <v>0.46666666666666667</v>
      </c>
      <c r="M522" s="117" t="s">
        <v>89</v>
      </c>
      <c r="N522" s="91">
        <v>0.4861111111111111</v>
      </c>
      <c r="O522" s="87" t="s">
        <v>19</v>
      </c>
      <c r="P522" s="87" t="str">
        <f t="shared" si="632"/>
        <v>OK</v>
      </c>
      <c r="Q522" s="4">
        <f t="shared" si="633"/>
        <v>1.9444444444444431E-2</v>
      </c>
      <c r="R522" s="4">
        <f t="shared" si="634"/>
        <v>1.388888888888884E-3</v>
      </c>
      <c r="S522" s="4">
        <f t="shared" si="635"/>
        <v>2.0833333333333315E-2</v>
      </c>
      <c r="T522" s="4">
        <f t="shared" si="636"/>
        <v>1.5277777777777779E-2</v>
      </c>
      <c r="U522" s="1">
        <v>17</v>
      </c>
      <c r="V522" s="1">
        <f>INDEX('Počty dní'!A:E,MATCH(E522,'Počty dní'!C:C,0),4)</f>
        <v>195</v>
      </c>
      <c r="W522" s="17">
        <f>V522*U522</f>
        <v>3315</v>
      </c>
      <c r="Y522" s="59"/>
      <c r="Z522" s="59"/>
      <c r="AA522" s="59"/>
    </row>
    <row r="523" spans="1:27" x14ac:dyDescent="0.25">
      <c r="A523" s="86">
        <v>839</v>
      </c>
      <c r="B523" s="87">
        <v>8039</v>
      </c>
      <c r="C523" s="87" t="s">
        <v>2</v>
      </c>
      <c r="D523" s="87"/>
      <c r="E523" s="87" t="str">
        <f t="shared" ref="E523:E526" si="640">CONCATENATE(C523,D523)</f>
        <v>X</v>
      </c>
      <c r="F523" s="87" t="s">
        <v>124</v>
      </c>
      <c r="G523" s="88">
        <v>7</v>
      </c>
      <c r="H523" s="87" t="str">
        <f t="shared" ref="H523:H526" si="641">CONCATENATE(F523,"/",G523)</f>
        <v>XXX313/7</v>
      </c>
      <c r="I523" s="89" t="s">
        <v>3</v>
      </c>
      <c r="J523" s="89" t="s">
        <v>3</v>
      </c>
      <c r="K523" s="65">
        <v>0.5541666666666667</v>
      </c>
      <c r="L523" s="90">
        <v>0.55555555555555558</v>
      </c>
      <c r="M523" s="87" t="s">
        <v>19</v>
      </c>
      <c r="N523" s="91">
        <v>0.57499999999999996</v>
      </c>
      <c r="O523" s="117" t="s">
        <v>89</v>
      </c>
      <c r="P523" s="87" t="str">
        <f t="shared" si="626"/>
        <v>OK</v>
      </c>
      <c r="Q523" s="4">
        <f t="shared" si="627"/>
        <v>1.9444444444444375E-2</v>
      </c>
      <c r="R523" s="4">
        <f t="shared" si="628"/>
        <v>1.388888888888884E-3</v>
      </c>
      <c r="S523" s="4">
        <f t="shared" si="629"/>
        <v>2.0833333333333259E-2</v>
      </c>
      <c r="T523" s="4">
        <f t="shared" si="631"/>
        <v>6.8055555555555591E-2</v>
      </c>
      <c r="U523" s="1">
        <v>17</v>
      </c>
      <c r="V523" s="1">
        <f>INDEX('Počty dní'!A:E,MATCH(E523,'Počty dní'!C:C,0),4)</f>
        <v>195</v>
      </c>
      <c r="W523" s="17">
        <f t="shared" ref="W523:W526" si="642">V523*U523</f>
        <v>3315</v>
      </c>
      <c r="Y523" s="59"/>
      <c r="Z523" s="59"/>
      <c r="AA523" s="59"/>
    </row>
    <row r="524" spans="1:27" x14ac:dyDescent="0.25">
      <c r="A524" s="86">
        <v>839</v>
      </c>
      <c r="B524" s="87">
        <v>8039</v>
      </c>
      <c r="C524" s="87" t="s">
        <v>2</v>
      </c>
      <c r="D524" s="87"/>
      <c r="E524" s="87" t="str">
        <f t="shared" si="640"/>
        <v>X</v>
      </c>
      <c r="F524" s="87" t="s">
        <v>124</v>
      </c>
      <c r="G524" s="88">
        <v>54</v>
      </c>
      <c r="H524" s="87" t="str">
        <f t="shared" si="641"/>
        <v>XXX313/54</v>
      </c>
      <c r="I524" s="89" t="s">
        <v>3</v>
      </c>
      <c r="J524" s="89" t="s">
        <v>3</v>
      </c>
      <c r="K524" s="65">
        <v>0.57499999999999996</v>
      </c>
      <c r="L524" s="90">
        <v>0.57638888888888884</v>
      </c>
      <c r="M524" s="117" t="s">
        <v>89</v>
      </c>
      <c r="N524" s="91">
        <v>0.57986111111111116</v>
      </c>
      <c r="O524" s="87" t="s">
        <v>92</v>
      </c>
      <c r="P524" s="87" t="str">
        <f t="shared" ref="P524:P529" si="643">IF(M525=O524,"OK","POZOR")</f>
        <v>OK</v>
      </c>
      <c r="Q524" s="4">
        <f t="shared" ref="Q524:Q529" si="644">IF(ISNUMBER(G524),N524-L524,IF(F524="přejezd",N524-L524,0))</f>
        <v>3.4722222222223209E-3</v>
      </c>
      <c r="R524" s="4">
        <f t="shared" ref="R524:R529" si="645">IF(ISNUMBER(G524),L524-K524,0)</f>
        <v>1.388888888888884E-3</v>
      </c>
      <c r="S524" s="4">
        <f t="shared" ref="S524:S529" si="646">Q524+R524</f>
        <v>4.8611111111112049E-3</v>
      </c>
      <c r="T524" s="4">
        <f t="shared" ref="T524:T529" si="647">K524-N523</f>
        <v>0</v>
      </c>
      <c r="U524" s="1">
        <v>2.7</v>
      </c>
      <c r="V524" s="1">
        <f>INDEX('Počty dní'!A:E,MATCH(E524,'Počty dní'!C:C,0),4)</f>
        <v>195</v>
      </c>
      <c r="W524" s="17">
        <f t="shared" si="642"/>
        <v>526.5</v>
      </c>
      <c r="Y524" s="59"/>
      <c r="Z524" s="59"/>
      <c r="AA524" s="59"/>
    </row>
    <row r="525" spans="1:27" x14ac:dyDescent="0.25">
      <c r="A525" s="86">
        <v>839</v>
      </c>
      <c r="B525" s="87">
        <v>8039</v>
      </c>
      <c r="C525" s="87" t="s">
        <v>2</v>
      </c>
      <c r="D525" s="87"/>
      <c r="E525" s="87" t="str">
        <f t="shared" si="640"/>
        <v>X</v>
      </c>
      <c r="F525" s="87" t="s">
        <v>124</v>
      </c>
      <c r="G525" s="88">
        <v>53</v>
      </c>
      <c r="H525" s="87" t="str">
        <f t="shared" si="641"/>
        <v>XXX313/53</v>
      </c>
      <c r="I525" s="89" t="s">
        <v>3</v>
      </c>
      <c r="J525" s="89" t="s">
        <v>3</v>
      </c>
      <c r="K525" s="65">
        <v>0.57986111111111116</v>
      </c>
      <c r="L525" s="90">
        <v>0.58125000000000004</v>
      </c>
      <c r="M525" s="87" t="s">
        <v>92</v>
      </c>
      <c r="N525" s="91">
        <v>0.58611111111111114</v>
      </c>
      <c r="O525" s="117" t="s">
        <v>90</v>
      </c>
      <c r="P525" s="87" t="str">
        <f t="shared" si="643"/>
        <v>OK</v>
      </c>
      <c r="Q525" s="4">
        <f t="shared" si="644"/>
        <v>4.8611111111110938E-3</v>
      </c>
      <c r="R525" s="4">
        <f t="shared" si="645"/>
        <v>1.388888888888884E-3</v>
      </c>
      <c r="S525" s="4">
        <f t="shared" si="646"/>
        <v>6.2499999999999778E-3</v>
      </c>
      <c r="T525" s="4">
        <f t="shared" si="647"/>
        <v>0</v>
      </c>
      <c r="U525" s="1">
        <v>3.7</v>
      </c>
      <c r="V525" s="1">
        <f>INDEX('Počty dní'!A:E,MATCH(E525,'Počty dní'!C:C,0),4)</f>
        <v>195</v>
      </c>
      <c r="W525" s="17">
        <f t="shared" si="642"/>
        <v>721.5</v>
      </c>
      <c r="Y525" s="59"/>
      <c r="Z525" s="59"/>
      <c r="AA525" s="59"/>
    </row>
    <row r="526" spans="1:27" x14ac:dyDescent="0.25">
      <c r="A526" s="86">
        <v>839</v>
      </c>
      <c r="B526" s="87">
        <v>8039</v>
      </c>
      <c r="C526" s="87" t="s">
        <v>2</v>
      </c>
      <c r="D526" s="87"/>
      <c r="E526" s="87" t="str">
        <f t="shared" si="640"/>
        <v>X</v>
      </c>
      <c r="F526" s="87" t="s">
        <v>124</v>
      </c>
      <c r="G526" s="88">
        <v>10</v>
      </c>
      <c r="H526" s="87" t="str">
        <f t="shared" si="641"/>
        <v>XXX313/10</v>
      </c>
      <c r="I526" s="89" t="s">
        <v>3</v>
      </c>
      <c r="J526" s="89" t="s">
        <v>3</v>
      </c>
      <c r="K526" s="65">
        <v>0.58819444444444446</v>
      </c>
      <c r="L526" s="90">
        <v>0.58888888888888891</v>
      </c>
      <c r="M526" s="117" t="s">
        <v>90</v>
      </c>
      <c r="N526" s="91">
        <v>0.61111111111111116</v>
      </c>
      <c r="O526" s="87" t="s">
        <v>19</v>
      </c>
      <c r="P526" s="87" t="str">
        <f t="shared" si="643"/>
        <v>OK</v>
      </c>
      <c r="Q526" s="4">
        <f t="shared" si="644"/>
        <v>2.2222222222222254E-2</v>
      </c>
      <c r="R526" s="4">
        <f t="shared" si="645"/>
        <v>6.9444444444444198E-4</v>
      </c>
      <c r="S526" s="4">
        <f t="shared" si="646"/>
        <v>2.2916666666666696E-2</v>
      </c>
      <c r="T526" s="4">
        <f t="shared" si="647"/>
        <v>2.0833333333333259E-3</v>
      </c>
      <c r="U526" s="1">
        <v>18</v>
      </c>
      <c r="V526" s="1">
        <f>INDEX('Počty dní'!A:E,MATCH(E526,'Počty dní'!C:C,0),4)</f>
        <v>195</v>
      </c>
      <c r="W526" s="17">
        <f t="shared" si="642"/>
        <v>3510</v>
      </c>
      <c r="Y526" s="59"/>
      <c r="Z526" s="59"/>
      <c r="AA526" s="59"/>
    </row>
    <row r="527" spans="1:27" x14ac:dyDescent="0.25">
      <c r="A527" s="86">
        <v>839</v>
      </c>
      <c r="B527" s="87">
        <v>8039</v>
      </c>
      <c r="C527" s="87" t="s">
        <v>2</v>
      </c>
      <c r="D527" s="87"/>
      <c r="E527" s="87" t="str">
        <f>CONCATENATE(C527,D527)</f>
        <v>X</v>
      </c>
      <c r="F527" s="87" t="s">
        <v>109</v>
      </c>
      <c r="G527" s="88"/>
      <c r="H527" s="87" t="str">
        <f t="shared" ref="H527" si="648">CONCATENATE(F527,"/",G527)</f>
        <v>přejezd/</v>
      </c>
      <c r="I527" s="89"/>
      <c r="J527" s="89" t="s">
        <v>3</v>
      </c>
      <c r="K527" s="65">
        <v>0.67569444444444449</v>
      </c>
      <c r="L527" s="90">
        <v>0.67569444444444449</v>
      </c>
      <c r="M527" s="87" t="s">
        <v>19</v>
      </c>
      <c r="N527" s="91">
        <v>0.6791666666666667</v>
      </c>
      <c r="O527" s="124" t="s">
        <v>21</v>
      </c>
      <c r="P527" s="87" t="str">
        <f t="shared" si="643"/>
        <v>OK</v>
      </c>
      <c r="Q527" s="4">
        <f t="shared" si="644"/>
        <v>3.4722222222222099E-3</v>
      </c>
      <c r="R527" s="4">
        <f t="shared" si="645"/>
        <v>0</v>
      </c>
      <c r="S527" s="4">
        <f t="shared" si="646"/>
        <v>3.4722222222222099E-3</v>
      </c>
      <c r="T527" s="4">
        <f t="shared" si="647"/>
        <v>6.4583333333333326E-2</v>
      </c>
      <c r="U527" s="1">
        <v>0</v>
      </c>
      <c r="V527" s="1">
        <f>INDEX('Počty dní'!A:E,MATCH(E527,'Počty dní'!C:C,0),4)</f>
        <v>195</v>
      </c>
      <c r="W527" s="17">
        <f>V527*U527</f>
        <v>0</v>
      </c>
      <c r="Y527" s="59"/>
      <c r="Z527" s="59"/>
      <c r="AA527" s="59"/>
    </row>
    <row r="528" spans="1:27" x14ac:dyDescent="0.25">
      <c r="A528" s="86">
        <v>839</v>
      </c>
      <c r="B528" s="87">
        <v>8039</v>
      </c>
      <c r="C528" s="87" t="s">
        <v>2</v>
      </c>
      <c r="D528" s="87"/>
      <c r="E528" s="87" t="str">
        <f>CONCATENATE(C528,D528)</f>
        <v>X</v>
      </c>
      <c r="F528" s="87" t="s">
        <v>122</v>
      </c>
      <c r="G528" s="88">
        <v>17</v>
      </c>
      <c r="H528" s="87" t="str">
        <f>CONCATENATE(F528,"/",G528)</f>
        <v>XXX293/17</v>
      </c>
      <c r="I528" s="89" t="s">
        <v>3</v>
      </c>
      <c r="J528" s="89" t="s">
        <v>3</v>
      </c>
      <c r="K528" s="65">
        <v>0.6791666666666667</v>
      </c>
      <c r="L528" s="90">
        <v>0.68055555555555558</v>
      </c>
      <c r="M528" s="124" t="s">
        <v>21</v>
      </c>
      <c r="N528" s="91">
        <v>0.69097222222222221</v>
      </c>
      <c r="O528" s="124" t="s">
        <v>85</v>
      </c>
      <c r="P528" s="87" t="str">
        <f t="shared" si="643"/>
        <v>OK</v>
      </c>
      <c r="Q528" s="4">
        <f t="shared" si="644"/>
        <v>1.041666666666663E-2</v>
      </c>
      <c r="R528" s="4">
        <f t="shared" si="645"/>
        <v>1.388888888888884E-3</v>
      </c>
      <c r="S528" s="4">
        <f t="shared" si="646"/>
        <v>1.1805555555555514E-2</v>
      </c>
      <c r="T528" s="4">
        <f t="shared" si="647"/>
        <v>0</v>
      </c>
      <c r="U528" s="1">
        <v>10.4</v>
      </c>
      <c r="V528" s="1">
        <f>INDEX('Počty dní'!A:E,MATCH(E528,'Počty dní'!C:C,0),4)</f>
        <v>195</v>
      </c>
      <c r="W528" s="17">
        <f>V528*U528</f>
        <v>2028</v>
      </c>
      <c r="Y528" s="59"/>
      <c r="Z528" s="59"/>
      <c r="AA528" s="59"/>
    </row>
    <row r="529" spans="1:27" x14ac:dyDescent="0.25">
      <c r="A529" s="86">
        <v>839</v>
      </c>
      <c r="B529" s="87">
        <v>8039</v>
      </c>
      <c r="C529" s="87" t="s">
        <v>2</v>
      </c>
      <c r="D529" s="87"/>
      <c r="E529" s="87" t="str">
        <f>CONCATENATE(C529,D529)</f>
        <v>X</v>
      </c>
      <c r="F529" s="87" t="s">
        <v>122</v>
      </c>
      <c r="G529" s="88">
        <v>18</v>
      </c>
      <c r="H529" s="87" t="str">
        <f>CONCATENATE(F529,"/",G529)</f>
        <v>XXX293/18</v>
      </c>
      <c r="I529" s="89" t="s">
        <v>3</v>
      </c>
      <c r="J529" s="89" t="s">
        <v>3</v>
      </c>
      <c r="K529" s="65">
        <v>0.69513888888888886</v>
      </c>
      <c r="L529" s="90">
        <v>0.6958333333333333</v>
      </c>
      <c r="M529" s="124" t="s">
        <v>85</v>
      </c>
      <c r="N529" s="91">
        <v>0.70694444444444449</v>
      </c>
      <c r="O529" s="124" t="s">
        <v>21</v>
      </c>
      <c r="P529" s="87" t="str">
        <f t="shared" si="643"/>
        <v>OK</v>
      </c>
      <c r="Q529" s="4">
        <f t="shared" si="644"/>
        <v>1.1111111111111183E-2</v>
      </c>
      <c r="R529" s="4">
        <f t="shared" si="645"/>
        <v>6.9444444444444198E-4</v>
      </c>
      <c r="S529" s="4">
        <f t="shared" si="646"/>
        <v>1.1805555555555625E-2</v>
      </c>
      <c r="T529" s="4">
        <f t="shared" si="647"/>
        <v>4.1666666666666519E-3</v>
      </c>
      <c r="U529" s="1">
        <v>10.4</v>
      </c>
      <c r="V529" s="1">
        <f>INDEX('Počty dní'!A:E,MATCH(E529,'Počty dní'!C:C,0),4)</f>
        <v>195</v>
      </c>
      <c r="W529" s="17">
        <f>V529*U529</f>
        <v>2028</v>
      </c>
      <c r="Y529" s="59"/>
      <c r="Z529" s="59"/>
      <c r="AA529" s="59"/>
    </row>
    <row r="530" spans="1:27" ht="15.75" thickBot="1" x14ac:dyDescent="0.3">
      <c r="A530" s="86">
        <v>839</v>
      </c>
      <c r="B530" s="87">
        <v>8039</v>
      </c>
      <c r="C530" s="87" t="s">
        <v>2</v>
      </c>
      <c r="D530" s="87"/>
      <c r="E530" s="87" t="str">
        <f>CONCATENATE(C530,D530)</f>
        <v>X</v>
      </c>
      <c r="F530" s="87" t="s">
        <v>109</v>
      </c>
      <c r="G530" s="88"/>
      <c r="H530" s="87" t="str">
        <f t="shared" ref="H530" si="649">CONCATENATE(F530,"/",G530)</f>
        <v>přejezd/</v>
      </c>
      <c r="I530" s="89"/>
      <c r="J530" s="89" t="s">
        <v>3</v>
      </c>
      <c r="K530" s="65">
        <v>0.70694444444444449</v>
      </c>
      <c r="L530" s="90">
        <v>0.70694444444444449</v>
      </c>
      <c r="M530" s="124" t="s">
        <v>21</v>
      </c>
      <c r="N530" s="91">
        <v>0.7104166666666667</v>
      </c>
      <c r="O530" s="124" t="s">
        <v>19</v>
      </c>
      <c r="P530" s="87"/>
      <c r="Q530" s="4">
        <f>IF(ISNUMBER(G530),N530-L530,IF(F530="přejezd",N530-L530,0))</f>
        <v>3.4722222222222099E-3</v>
      </c>
      <c r="R530" s="4">
        <f>IF(ISNUMBER(G530),L530-K530,0)</f>
        <v>0</v>
      </c>
      <c r="S530" s="4">
        <f>Q530+R530</f>
        <v>3.4722222222222099E-3</v>
      </c>
      <c r="T530" s="4">
        <f>K530-N529</f>
        <v>0</v>
      </c>
      <c r="U530" s="1">
        <v>0</v>
      </c>
      <c r="V530" s="1">
        <f>INDEX('Počty dní'!A:E,MATCH(E530,'Počty dní'!C:C,0),4)</f>
        <v>195</v>
      </c>
      <c r="W530" s="17">
        <f>V530*U530</f>
        <v>0</v>
      </c>
      <c r="Y530" s="59"/>
      <c r="Z530" s="59"/>
      <c r="AA530" s="59"/>
    </row>
    <row r="531" spans="1:27" ht="15.75" thickBot="1" x14ac:dyDescent="0.3">
      <c r="A531" s="106" t="str">
        <f ca="1">CONCATENATE(INDIRECT("R[-3]C[0]",FALSE),"celkem")</f>
        <v>839celkem</v>
      </c>
      <c r="B531" s="107"/>
      <c r="C531" s="107" t="str">
        <f ca="1">INDIRECT("R[-1]C[12]",FALSE)</f>
        <v>Počátky,,aut.nádr.</v>
      </c>
      <c r="D531" s="108"/>
      <c r="E531" s="107"/>
      <c r="F531" s="108"/>
      <c r="G531" s="109"/>
      <c r="H531" s="110"/>
      <c r="I531" s="111"/>
      <c r="J531" s="112" t="str">
        <f ca="1">INDIRECT("R[-3]C[0]",FALSE)</f>
        <v>S</v>
      </c>
      <c r="K531" s="113"/>
      <c r="L531" s="114"/>
      <c r="M531" s="115"/>
      <c r="N531" s="114"/>
      <c r="O531" s="116"/>
      <c r="P531" s="107"/>
      <c r="Q531" s="8">
        <f>SUM(Q515:Q530)</f>
        <v>0.21319444444444446</v>
      </c>
      <c r="R531" s="8">
        <f t="shared" ref="R531:T531" si="650">SUM(R515:R530)</f>
        <v>1.6666666666666663E-2</v>
      </c>
      <c r="S531" s="8">
        <f t="shared" si="650"/>
        <v>0.22986111111111113</v>
      </c>
      <c r="T531" s="8">
        <f t="shared" si="650"/>
        <v>0.30069444444444449</v>
      </c>
      <c r="U531" s="9">
        <f>SUM(U515:U530)</f>
        <v>184.5</v>
      </c>
      <c r="V531" s="10"/>
      <c r="W531" s="11">
        <f>SUM(W515:W530)</f>
        <v>35977.5</v>
      </c>
      <c r="Y531" s="59"/>
      <c r="Z531" s="59"/>
      <c r="AA531" s="59"/>
    </row>
    <row r="532" spans="1:27" x14ac:dyDescent="0.25">
      <c r="L532" s="78"/>
      <c r="M532" s="126"/>
      <c r="N532" s="79"/>
      <c r="Q532" s="2"/>
      <c r="R532" s="2"/>
      <c r="S532" s="2"/>
      <c r="T532" s="2"/>
      <c r="Y532" s="59"/>
      <c r="Z532" s="59"/>
      <c r="AA532" s="59"/>
    </row>
    <row r="533" spans="1:27" ht="15.75" thickBot="1" x14ac:dyDescent="0.3">
      <c r="Y533" s="59"/>
      <c r="Z533" s="59"/>
      <c r="AA533" s="59"/>
    </row>
    <row r="534" spans="1:27" x14ac:dyDescent="0.25">
      <c r="A534" s="80">
        <v>840</v>
      </c>
      <c r="B534" s="81">
        <v>8040</v>
      </c>
      <c r="C534" s="81" t="s">
        <v>2</v>
      </c>
      <c r="D534" s="81"/>
      <c r="E534" s="81" t="str">
        <f>CONCATENATE(C534,D534)</f>
        <v>X</v>
      </c>
      <c r="F534" s="81" t="s">
        <v>121</v>
      </c>
      <c r="G534" s="82">
        <v>1</v>
      </c>
      <c r="H534" s="81" t="str">
        <f t="shared" ref="H534:H537" si="651">CONCATENATE(F534,"/",G534)</f>
        <v>XXX311/1</v>
      </c>
      <c r="I534" s="83" t="s">
        <v>3</v>
      </c>
      <c r="J534" s="83" t="s">
        <v>3</v>
      </c>
      <c r="K534" s="67">
        <v>0.16805555555555557</v>
      </c>
      <c r="L534" s="84">
        <v>0.17013888888888887</v>
      </c>
      <c r="M534" s="81" t="s">
        <v>19</v>
      </c>
      <c r="N534" s="85">
        <v>0.21458333333333335</v>
      </c>
      <c r="O534" s="81" t="s">
        <v>50</v>
      </c>
      <c r="P534" s="81" t="str">
        <f t="shared" ref="P534:P539" si="652">IF(M535=O534,"OK","POZOR")</f>
        <v>OK</v>
      </c>
      <c r="Q534" s="14">
        <f t="shared" ref="Q534:Q540" si="653">IF(ISNUMBER(G534),N534-L534,IF(F534="přejezd",N534-L534,0))</f>
        <v>4.4444444444444481E-2</v>
      </c>
      <c r="R534" s="14">
        <f t="shared" ref="R534:R540" si="654">IF(ISNUMBER(G534),L534-K534,0)</f>
        <v>2.0833333333332982E-3</v>
      </c>
      <c r="S534" s="14">
        <f t="shared" ref="S534:S540" si="655">Q534+R534</f>
        <v>4.6527777777777779E-2</v>
      </c>
      <c r="T534" s="14"/>
      <c r="U534" s="13">
        <v>30.8</v>
      </c>
      <c r="V534" s="13">
        <f>INDEX('Počty dní'!A:E,MATCH(E534,'Počty dní'!C:C,0),4)</f>
        <v>195</v>
      </c>
      <c r="W534" s="16">
        <f>V534*U534</f>
        <v>6006</v>
      </c>
      <c r="Y534" s="59"/>
      <c r="Z534" s="59"/>
      <c r="AA534" s="59"/>
    </row>
    <row r="535" spans="1:27" x14ac:dyDescent="0.25">
      <c r="A535" s="86">
        <v>840</v>
      </c>
      <c r="B535" s="87">
        <v>8040</v>
      </c>
      <c r="C535" s="87" t="s">
        <v>2</v>
      </c>
      <c r="D535" s="87"/>
      <c r="E535" s="87" t="str">
        <f t="shared" ref="E535:E537" si="656">CONCATENATE(C535,D535)</f>
        <v>X</v>
      </c>
      <c r="F535" s="87" t="s">
        <v>121</v>
      </c>
      <c r="G535" s="88">
        <v>4</v>
      </c>
      <c r="H535" s="87" t="str">
        <f t="shared" si="651"/>
        <v>XXX311/4</v>
      </c>
      <c r="I535" s="89" t="s">
        <v>3</v>
      </c>
      <c r="J535" s="89" t="s">
        <v>3</v>
      </c>
      <c r="K535" s="65">
        <v>0.23819444444444443</v>
      </c>
      <c r="L535" s="90">
        <v>0.23958333333333334</v>
      </c>
      <c r="M535" s="87" t="s">
        <v>50</v>
      </c>
      <c r="N535" s="91">
        <v>0.27430555555555552</v>
      </c>
      <c r="O535" s="87" t="s">
        <v>19</v>
      </c>
      <c r="P535" s="87" t="str">
        <f t="shared" si="652"/>
        <v>OK</v>
      </c>
      <c r="Q535" s="4">
        <f t="shared" si="653"/>
        <v>3.4722222222222182E-2</v>
      </c>
      <c r="R535" s="4">
        <f t="shared" si="654"/>
        <v>1.3888888888889117E-3</v>
      </c>
      <c r="S535" s="4">
        <f t="shared" si="655"/>
        <v>3.6111111111111094E-2</v>
      </c>
      <c r="T535" s="4">
        <f t="shared" ref="T535:T540" si="657">K535-N534</f>
        <v>2.3611111111111083E-2</v>
      </c>
      <c r="U535" s="1">
        <v>30.8</v>
      </c>
      <c r="V535" s="1">
        <f>INDEX('Počty dní'!A:E,MATCH(E535,'Počty dní'!C:C,0),4)</f>
        <v>195</v>
      </c>
      <c r="W535" s="17">
        <f t="shared" ref="W535:W537" si="658">V535*U535</f>
        <v>6006</v>
      </c>
      <c r="Y535" s="59"/>
      <c r="Z535" s="59"/>
      <c r="AA535" s="59"/>
    </row>
    <row r="536" spans="1:27" x14ac:dyDescent="0.25">
      <c r="A536" s="86">
        <v>840</v>
      </c>
      <c r="B536" s="87">
        <v>8040</v>
      </c>
      <c r="C536" s="87" t="s">
        <v>2</v>
      </c>
      <c r="D536" s="87"/>
      <c r="E536" s="87" t="str">
        <f t="shared" si="656"/>
        <v>X</v>
      </c>
      <c r="F536" s="87" t="s">
        <v>121</v>
      </c>
      <c r="G536" s="88">
        <v>7</v>
      </c>
      <c r="H536" s="87" t="str">
        <f t="shared" si="651"/>
        <v>XXX311/7</v>
      </c>
      <c r="I536" s="89" t="s">
        <v>3</v>
      </c>
      <c r="J536" s="89" t="s">
        <v>3</v>
      </c>
      <c r="K536" s="65">
        <v>0.28819444444444442</v>
      </c>
      <c r="L536" s="90">
        <v>0.29166666666666669</v>
      </c>
      <c r="M536" s="87" t="s">
        <v>19</v>
      </c>
      <c r="N536" s="91">
        <v>0.33958333333333335</v>
      </c>
      <c r="O536" s="87" t="s">
        <v>50</v>
      </c>
      <c r="P536" s="87" t="str">
        <f t="shared" si="652"/>
        <v>OK</v>
      </c>
      <c r="Q536" s="4">
        <f t="shared" si="653"/>
        <v>4.7916666666666663E-2</v>
      </c>
      <c r="R536" s="4">
        <f t="shared" si="654"/>
        <v>3.4722222222222654E-3</v>
      </c>
      <c r="S536" s="4">
        <f t="shared" si="655"/>
        <v>5.1388888888888928E-2</v>
      </c>
      <c r="T536" s="4">
        <f t="shared" si="657"/>
        <v>1.3888888888888895E-2</v>
      </c>
      <c r="U536" s="1">
        <v>32.799999999999997</v>
      </c>
      <c r="V536" s="1">
        <f>INDEX('Počty dní'!A:E,MATCH(E536,'Počty dní'!C:C,0),4)</f>
        <v>195</v>
      </c>
      <c r="W536" s="17">
        <f t="shared" si="658"/>
        <v>6395.9999999999991</v>
      </c>
      <c r="Y536" s="59"/>
      <c r="Z536" s="59"/>
      <c r="AA536" s="59"/>
    </row>
    <row r="537" spans="1:27" x14ac:dyDescent="0.25">
      <c r="A537" s="86">
        <v>840</v>
      </c>
      <c r="B537" s="87">
        <v>8040</v>
      </c>
      <c r="C537" s="87" t="s">
        <v>2</v>
      </c>
      <c r="D537" s="87"/>
      <c r="E537" s="87" t="str">
        <f t="shared" si="656"/>
        <v>X</v>
      </c>
      <c r="F537" s="87" t="s">
        <v>121</v>
      </c>
      <c r="G537" s="88">
        <v>8</v>
      </c>
      <c r="H537" s="87" t="str">
        <f t="shared" si="651"/>
        <v>XXX311/8</v>
      </c>
      <c r="I537" s="89" t="s">
        <v>3</v>
      </c>
      <c r="J537" s="89" t="s">
        <v>3</v>
      </c>
      <c r="K537" s="65">
        <v>0.40486111111111112</v>
      </c>
      <c r="L537" s="90">
        <v>0.40625</v>
      </c>
      <c r="M537" s="87" t="s">
        <v>50</v>
      </c>
      <c r="N537" s="91">
        <v>0.4513888888888889</v>
      </c>
      <c r="O537" s="87" t="s">
        <v>19</v>
      </c>
      <c r="P537" s="87" t="str">
        <f t="shared" si="652"/>
        <v>OK</v>
      </c>
      <c r="Q537" s="4">
        <f t="shared" si="653"/>
        <v>4.5138888888888895E-2</v>
      </c>
      <c r="R537" s="4">
        <f t="shared" si="654"/>
        <v>1.388888888888884E-3</v>
      </c>
      <c r="S537" s="4">
        <f t="shared" si="655"/>
        <v>4.6527777777777779E-2</v>
      </c>
      <c r="T537" s="4">
        <f t="shared" si="657"/>
        <v>6.5277777777777768E-2</v>
      </c>
      <c r="U537" s="1">
        <v>30.8</v>
      </c>
      <c r="V537" s="1">
        <f>INDEX('Počty dní'!A:E,MATCH(E537,'Počty dní'!C:C,0),4)</f>
        <v>195</v>
      </c>
      <c r="W537" s="17">
        <f t="shared" si="658"/>
        <v>6006</v>
      </c>
      <c r="Y537" s="59"/>
      <c r="Z537" s="59"/>
      <c r="AA537" s="59"/>
    </row>
    <row r="538" spans="1:27" x14ac:dyDescent="0.25">
      <c r="A538" s="86">
        <v>840</v>
      </c>
      <c r="B538" s="87">
        <v>8040</v>
      </c>
      <c r="C538" s="87" t="s">
        <v>2</v>
      </c>
      <c r="D538" s="87"/>
      <c r="E538" s="87" t="str">
        <f>CONCATENATE(C538,D538)</f>
        <v>X</v>
      </c>
      <c r="F538" s="87" t="s">
        <v>121</v>
      </c>
      <c r="G538" s="88">
        <v>11</v>
      </c>
      <c r="H538" s="87" t="str">
        <f>CONCATENATE(F538,"/",G538)</f>
        <v>XXX311/11</v>
      </c>
      <c r="I538" s="89" t="s">
        <v>3</v>
      </c>
      <c r="J538" s="89" t="s">
        <v>3</v>
      </c>
      <c r="K538" s="65">
        <v>0.45694444444444443</v>
      </c>
      <c r="L538" s="90">
        <v>0.45833333333333331</v>
      </c>
      <c r="M538" s="87" t="s">
        <v>19</v>
      </c>
      <c r="N538" s="91">
        <v>0.50624999999999998</v>
      </c>
      <c r="O538" s="87" t="s">
        <v>50</v>
      </c>
      <c r="P538" s="87" t="str">
        <f t="shared" si="652"/>
        <v>OK</v>
      </c>
      <c r="Q538" s="4">
        <f t="shared" si="653"/>
        <v>4.7916666666666663E-2</v>
      </c>
      <c r="R538" s="4">
        <f t="shared" si="654"/>
        <v>1.388888888888884E-3</v>
      </c>
      <c r="S538" s="4">
        <f t="shared" si="655"/>
        <v>4.9305555555555547E-2</v>
      </c>
      <c r="T538" s="4">
        <f t="shared" si="657"/>
        <v>5.5555555555555358E-3</v>
      </c>
      <c r="U538" s="1">
        <v>32.799999999999997</v>
      </c>
      <c r="V538" s="1">
        <f>INDEX('Počty dní'!A:E,MATCH(E538,'Počty dní'!C:C,0),4)</f>
        <v>195</v>
      </c>
      <c r="W538" s="17">
        <f>V538*U538</f>
        <v>6395.9999999999991</v>
      </c>
      <c r="Y538" s="59"/>
      <c r="Z538" s="59"/>
      <c r="AA538" s="59"/>
    </row>
    <row r="539" spans="1:27" x14ac:dyDescent="0.25">
      <c r="A539" s="86">
        <v>840</v>
      </c>
      <c r="B539" s="87">
        <v>8040</v>
      </c>
      <c r="C539" s="87" t="s">
        <v>2</v>
      </c>
      <c r="D539" s="87"/>
      <c r="E539" s="87" t="str">
        <f>CONCATENATE(C539,D539)</f>
        <v>X</v>
      </c>
      <c r="F539" s="87" t="s">
        <v>121</v>
      </c>
      <c r="G539" s="88">
        <v>14</v>
      </c>
      <c r="H539" s="87" t="str">
        <f>CONCATENATE(F539,"/",G539)</f>
        <v>XXX311/14</v>
      </c>
      <c r="I539" s="89" t="s">
        <v>3</v>
      </c>
      <c r="J539" s="89" t="s">
        <v>3</v>
      </c>
      <c r="K539" s="65">
        <v>0.56736111111111109</v>
      </c>
      <c r="L539" s="90">
        <v>0.5708333333333333</v>
      </c>
      <c r="M539" s="87" t="s">
        <v>50</v>
      </c>
      <c r="N539" s="91">
        <v>0.61805555555555558</v>
      </c>
      <c r="O539" s="87" t="s">
        <v>19</v>
      </c>
      <c r="P539" s="87" t="str">
        <f t="shared" si="652"/>
        <v>OK</v>
      </c>
      <c r="Q539" s="4">
        <f t="shared" si="653"/>
        <v>4.7222222222222276E-2</v>
      </c>
      <c r="R539" s="4">
        <f t="shared" si="654"/>
        <v>3.4722222222222099E-3</v>
      </c>
      <c r="S539" s="4">
        <f t="shared" si="655"/>
        <v>5.0694444444444486E-2</v>
      </c>
      <c r="T539" s="4">
        <f t="shared" si="657"/>
        <v>6.1111111111111116E-2</v>
      </c>
      <c r="U539" s="1">
        <v>32.4</v>
      </c>
      <c r="V539" s="1">
        <f>INDEX('Počty dní'!A:E,MATCH(E539,'Počty dní'!C:C,0),4)</f>
        <v>195</v>
      </c>
      <c r="W539" s="17">
        <f>V539*U539</f>
        <v>6318</v>
      </c>
      <c r="Y539" s="59"/>
      <c r="Z539" s="59"/>
      <c r="AA539" s="59"/>
    </row>
    <row r="540" spans="1:27" ht="15.75" thickBot="1" x14ac:dyDescent="0.3">
      <c r="A540" s="86">
        <v>840</v>
      </c>
      <c r="B540" s="87">
        <v>8040</v>
      </c>
      <c r="C540" s="87" t="s">
        <v>2</v>
      </c>
      <c r="D540" s="87"/>
      <c r="E540" s="87" t="str">
        <f>CONCATENATE(C540,D540)</f>
        <v>X</v>
      </c>
      <c r="F540" s="87" t="s">
        <v>123</v>
      </c>
      <c r="G540" s="88">
        <v>4</v>
      </c>
      <c r="H540" s="87" t="str">
        <f>CONCATENATE(F540,"/",G540)</f>
        <v>XXX294/4</v>
      </c>
      <c r="I540" s="89" t="s">
        <v>3</v>
      </c>
      <c r="J540" s="89" t="s">
        <v>3</v>
      </c>
      <c r="K540" s="65">
        <v>0.61944444444444446</v>
      </c>
      <c r="L540" s="90">
        <v>0.62152777777777779</v>
      </c>
      <c r="M540" s="87" t="s">
        <v>19</v>
      </c>
      <c r="N540" s="91">
        <v>0.63680555555555551</v>
      </c>
      <c r="O540" s="87" t="s">
        <v>19</v>
      </c>
      <c r="P540" s="87"/>
      <c r="Q540" s="4">
        <f t="shared" si="653"/>
        <v>1.5277777777777724E-2</v>
      </c>
      <c r="R540" s="4">
        <f t="shared" si="654"/>
        <v>2.0833333333333259E-3</v>
      </c>
      <c r="S540" s="4">
        <f t="shared" si="655"/>
        <v>1.7361111111111049E-2</v>
      </c>
      <c r="T540" s="4">
        <f t="shared" si="657"/>
        <v>1.388888888888884E-3</v>
      </c>
      <c r="U540" s="1">
        <v>14.8</v>
      </c>
      <c r="V540" s="1">
        <f>INDEX('Počty dní'!A:E,MATCH(E540,'Počty dní'!C:C,0),4)</f>
        <v>195</v>
      </c>
      <c r="W540" s="17">
        <f>V540*U540</f>
        <v>2886</v>
      </c>
      <c r="Y540" s="59"/>
      <c r="Z540" s="59"/>
      <c r="AA540" s="59"/>
    </row>
    <row r="541" spans="1:27" ht="15.75" thickBot="1" x14ac:dyDescent="0.3">
      <c r="A541" s="106" t="str">
        <f ca="1">CONCATENATE(INDIRECT("R[-3]C[0]",FALSE),"celkem")</f>
        <v>840celkem</v>
      </c>
      <c r="B541" s="107"/>
      <c r="C541" s="107" t="str">
        <f ca="1">INDIRECT("R[-1]C[12]",FALSE)</f>
        <v>Počátky,,aut.nádr.</v>
      </c>
      <c r="D541" s="108"/>
      <c r="E541" s="107"/>
      <c r="F541" s="108"/>
      <c r="G541" s="109"/>
      <c r="H541" s="110"/>
      <c r="I541" s="111"/>
      <c r="J541" s="112" t="str">
        <f ca="1">INDIRECT("R[-3]C[0]",FALSE)</f>
        <v>S</v>
      </c>
      <c r="K541" s="113"/>
      <c r="L541" s="114"/>
      <c r="M541" s="115"/>
      <c r="N541" s="114"/>
      <c r="O541" s="116"/>
      <c r="P541" s="107"/>
      <c r="Q541" s="8">
        <f>SUM(Q534:Q540)</f>
        <v>0.28263888888888888</v>
      </c>
      <c r="R541" s="8">
        <f t="shared" ref="R541:T541" si="659">SUM(R534:R540)</f>
        <v>1.5277777777777779E-2</v>
      </c>
      <c r="S541" s="8">
        <f t="shared" si="659"/>
        <v>0.29791666666666666</v>
      </c>
      <c r="T541" s="8">
        <f t="shared" si="659"/>
        <v>0.17083333333333328</v>
      </c>
      <c r="U541" s="9">
        <f>SUM(U534:U540)</f>
        <v>205.20000000000002</v>
      </c>
      <c r="V541" s="10"/>
      <c r="W541" s="11">
        <f>SUM(W534:W540)</f>
        <v>40014</v>
      </c>
      <c r="Y541" s="59"/>
      <c r="Z541" s="59"/>
      <c r="AA541" s="59"/>
    </row>
    <row r="542" spans="1:27" x14ac:dyDescent="0.25">
      <c r="A542" s="127"/>
      <c r="D542" s="77"/>
      <c r="F542" s="77"/>
      <c r="H542" s="128"/>
      <c r="I542" s="129"/>
      <c r="J542" s="130"/>
      <c r="K542" s="131"/>
      <c r="L542" s="132"/>
      <c r="M542" s="64"/>
      <c r="N542" s="132"/>
      <c r="O542" s="133"/>
      <c r="Q542" s="55"/>
      <c r="R542" s="55"/>
      <c r="S542" s="55"/>
      <c r="T542" s="55"/>
      <c r="U542" s="54"/>
      <c r="V542" s="53"/>
      <c r="W542" s="54"/>
      <c r="Y542" s="59"/>
      <c r="Z542" s="59"/>
      <c r="AA542" s="59"/>
    </row>
    <row r="543" spans="1:27" ht="15.75" thickBot="1" x14ac:dyDescent="0.3">
      <c r="L543" s="78"/>
      <c r="N543" s="79"/>
      <c r="Q543" s="2"/>
      <c r="R543" s="2"/>
      <c r="S543" s="2"/>
      <c r="T543" s="2"/>
      <c r="Y543" s="59"/>
      <c r="Z543" s="59"/>
      <c r="AA543" s="59"/>
    </row>
    <row r="544" spans="1:27" x14ac:dyDescent="0.25">
      <c r="A544" s="80">
        <v>841</v>
      </c>
      <c r="B544" s="81">
        <v>8041</v>
      </c>
      <c r="C544" s="81" t="s">
        <v>2</v>
      </c>
      <c r="D544" s="81"/>
      <c r="E544" s="81" t="str">
        <f t="shared" ref="E544:E555" si="660">CONCATENATE(C544,D544)</f>
        <v>X</v>
      </c>
      <c r="F544" s="81" t="s">
        <v>45</v>
      </c>
      <c r="G544" s="82">
        <v>51</v>
      </c>
      <c r="H544" s="81" t="str">
        <f t="shared" ref="H544:H555" si="661">CONCATENATE(F544,"/",G544)</f>
        <v>XXX290/51</v>
      </c>
      <c r="I544" s="83" t="s">
        <v>3</v>
      </c>
      <c r="J544" s="83" t="s">
        <v>18</v>
      </c>
      <c r="K544" s="67">
        <v>0.20694444444444443</v>
      </c>
      <c r="L544" s="84">
        <v>0.20833333333333334</v>
      </c>
      <c r="M544" s="81" t="s">
        <v>19</v>
      </c>
      <c r="N544" s="85">
        <v>0.22013888888888888</v>
      </c>
      <c r="O544" s="81" t="s">
        <v>47</v>
      </c>
      <c r="P544" s="81" t="str">
        <f t="shared" ref="P544:P548" si="662">IF(M545=O544,"OK","POZOR")</f>
        <v>OK</v>
      </c>
      <c r="Q544" s="14">
        <f t="shared" ref="Q544:Q548" si="663">IF(ISNUMBER(G544),N544-L544,IF(F544="přejezd",N544-L544,0))</f>
        <v>1.1805555555555541E-2</v>
      </c>
      <c r="R544" s="14">
        <f t="shared" ref="R544:R548" si="664">IF(ISNUMBER(G544),L544-K544,0)</f>
        <v>1.3888888888889117E-3</v>
      </c>
      <c r="S544" s="14">
        <f t="shared" ref="S544:S548" si="665">Q544+R544</f>
        <v>1.3194444444444453E-2</v>
      </c>
      <c r="T544" s="14"/>
      <c r="U544" s="13">
        <v>11.5</v>
      </c>
      <c r="V544" s="13">
        <f>INDEX('Počty dní'!A:E,MATCH(E544,'Počty dní'!C:C,0),4)</f>
        <v>195</v>
      </c>
      <c r="W544" s="16">
        <f t="shared" ref="W544:W555" si="666">V544*U544</f>
        <v>2242.5</v>
      </c>
      <c r="Y544" s="59"/>
      <c r="Z544" s="59"/>
      <c r="AA544" s="59"/>
    </row>
    <row r="545" spans="1:27" x14ac:dyDescent="0.25">
      <c r="A545" s="86">
        <v>841</v>
      </c>
      <c r="B545" s="87">
        <v>8041</v>
      </c>
      <c r="C545" s="87" t="s">
        <v>2</v>
      </c>
      <c r="D545" s="87"/>
      <c r="E545" s="87" t="str">
        <f t="shared" si="660"/>
        <v>X</v>
      </c>
      <c r="F545" s="87" t="s">
        <v>45</v>
      </c>
      <c r="G545" s="88">
        <v>4</v>
      </c>
      <c r="H545" s="87" t="str">
        <f t="shared" si="661"/>
        <v>XXX290/4</v>
      </c>
      <c r="I545" s="89" t="s">
        <v>18</v>
      </c>
      <c r="J545" s="89" t="s">
        <v>18</v>
      </c>
      <c r="K545" s="65">
        <v>0.22013888888888888</v>
      </c>
      <c r="L545" s="90">
        <v>0.22083333333333333</v>
      </c>
      <c r="M545" s="87" t="s">
        <v>47</v>
      </c>
      <c r="N545" s="91">
        <v>0.26597222222222222</v>
      </c>
      <c r="O545" s="87" t="s">
        <v>9</v>
      </c>
      <c r="P545" s="87" t="str">
        <f t="shared" si="662"/>
        <v>OK</v>
      </c>
      <c r="Q545" s="4">
        <f t="shared" si="663"/>
        <v>4.5138888888888895E-2</v>
      </c>
      <c r="R545" s="4">
        <f t="shared" si="664"/>
        <v>6.9444444444444198E-4</v>
      </c>
      <c r="S545" s="4">
        <f t="shared" si="665"/>
        <v>4.5833333333333337E-2</v>
      </c>
      <c r="T545" s="4">
        <f t="shared" ref="T545:T548" si="667">K545-N544</f>
        <v>0</v>
      </c>
      <c r="U545" s="1">
        <v>39.200000000000003</v>
      </c>
      <c r="V545" s="1">
        <f>INDEX('Počty dní'!A:E,MATCH(E545,'Počty dní'!C:C,0),4)</f>
        <v>195</v>
      </c>
      <c r="W545" s="17">
        <f t="shared" si="666"/>
        <v>7644.0000000000009</v>
      </c>
      <c r="Y545" s="59"/>
      <c r="Z545" s="59"/>
      <c r="AA545" s="59"/>
    </row>
    <row r="546" spans="1:27" x14ac:dyDescent="0.25">
      <c r="A546" s="86">
        <v>841</v>
      </c>
      <c r="B546" s="87">
        <v>8041</v>
      </c>
      <c r="C546" s="87" t="s">
        <v>2</v>
      </c>
      <c r="D546" s="87"/>
      <c r="E546" s="87" t="str">
        <f t="shared" si="660"/>
        <v>X</v>
      </c>
      <c r="F546" s="87" t="s">
        <v>51</v>
      </c>
      <c r="G546" s="88">
        <v>1</v>
      </c>
      <c r="H546" s="87" t="str">
        <f t="shared" si="661"/>
        <v>XXX281/1</v>
      </c>
      <c r="I546" s="89" t="s">
        <v>3</v>
      </c>
      <c r="J546" s="89" t="s">
        <v>18</v>
      </c>
      <c r="K546" s="65">
        <v>0.27291666666666664</v>
      </c>
      <c r="L546" s="90">
        <v>0.27361111111111108</v>
      </c>
      <c r="M546" s="87" t="s">
        <v>9</v>
      </c>
      <c r="N546" s="91">
        <v>0.29097222222222224</v>
      </c>
      <c r="O546" s="87" t="s">
        <v>52</v>
      </c>
      <c r="P546" s="87" t="str">
        <f t="shared" si="662"/>
        <v>OK</v>
      </c>
      <c r="Q546" s="4">
        <f t="shared" si="663"/>
        <v>1.736111111111116E-2</v>
      </c>
      <c r="R546" s="4">
        <f t="shared" si="664"/>
        <v>6.9444444444444198E-4</v>
      </c>
      <c r="S546" s="4">
        <f t="shared" si="665"/>
        <v>1.8055555555555602E-2</v>
      </c>
      <c r="T546" s="4">
        <f t="shared" si="667"/>
        <v>6.9444444444444198E-3</v>
      </c>
      <c r="U546" s="1">
        <v>16.5</v>
      </c>
      <c r="V546" s="1">
        <f>INDEX('Počty dní'!A:E,MATCH(E546,'Počty dní'!C:C,0),4)</f>
        <v>195</v>
      </c>
      <c r="W546" s="17">
        <f t="shared" si="666"/>
        <v>3217.5</v>
      </c>
      <c r="Y546" s="59"/>
      <c r="Z546" s="59"/>
      <c r="AA546" s="59"/>
    </row>
    <row r="547" spans="1:27" x14ac:dyDescent="0.25">
      <c r="A547" s="86">
        <v>841</v>
      </c>
      <c r="B547" s="87">
        <v>8041</v>
      </c>
      <c r="C547" s="87" t="s">
        <v>2</v>
      </c>
      <c r="D547" s="87"/>
      <c r="E547" s="87" t="str">
        <f t="shared" si="660"/>
        <v>X</v>
      </c>
      <c r="F547" s="87" t="s">
        <v>51</v>
      </c>
      <c r="G547" s="88">
        <v>6</v>
      </c>
      <c r="H547" s="87" t="str">
        <f t="shared" si="661"/>
        <v>XXX281/6</v>
      </c>
      <c r="I547" s="89" t="s">
        <v>18</v>
      </c>
      <c r="J547" s="89" t="s">
        <v>18</v>
      </c>
      <c r="K547" s="65">
        <v>0.29097222222222224</v>
      </c>
      <c r="L547" s="90">
        <v>0.29166666666666669</v>
      </c>
      <c r="M547" s="87" t="s">
        <v>52</v>
      </c>
      <c r="N547" s="91">
        <v>0.30902777777777779</v>
      </c>
      <c r="O547" s="87" t="s">
        <v>9</v>
      </c>
      <c r="P547" s="87" t="str">
        <f t="shared" si="662"/>
        <v>OK</v>
      </c>
      <c r="Q547" s="4">
        <f t="shared" si="663"/>
        <v>1.7361111111111105E-2</v>
      </c>
      <c r="R547" s="4">
        <f t="shared" si="664"/>
        <v>6.9444444444444198E-4</v>
      </c>
      <c r="S547" s="4">
        <f t="shared" si="665"/>
        <v>1.8055555555555547E-2</v>
      </c>
      <c r="T547" s="4">
        <f t="shared" si="667"/>
        <v>0</v>
      </c>
      <c r="U547" s="1">
        <v>16.5</v>
      </c>
      <c r="V547" s="1">
        <f>INDEX('Počty dní'!A:E,MATCH(E547,'Počty dní'!C:C,0),4)</f>
        <v>195</v>
      </c>
      <c r="W547" s="17">
        <f t="shared" si="666"/>
        <v>3217.5</v>
      </c>
      <c r="Y547" s="59"/>
      <c r="Z547" s="59"/>
      <c r="AA547" s="59"/>
    </row>
    <row r="548" spans="1:27" x14ac:dyDescent="0.25">
      <c r="A548" s="86">
        <v>841</v>
      </c>
      <c r="B548" s="87">
        <v>8041</v>
      </c>
      <c r="C548" s="87" t="s">
        <v>2</v>
      </c>
      <c r="D548" s="87"/>
      <c r="E548" s="87" t="str">
        <f t="shared" si="660"/>
        <v>X</v>
      </c>
      <c r="F548" s="87" t="s">
        <v>51</v>
      </c>
      <c r="G548" s="88">
        <v>5</v>
      </c>
      <c r="H548" s="87" t="str">
        <f t="shared" si="661"/>
        <v>XXX281/5</v>
      </c>
      <c r="I548" s="89" t="s">
        <v>3</v>
      </c>
      <c r="J548" s="89" t="s">
        <v>18</v>
      </c>
      <c r="K548" s="65">
        <v>0.52222222222222225</v>
      </c>
      <c r="L548" s="90">
        <v>0.52361111111111114</v>
      </c>
      <c r="M548" s="87" t="s">
        <v>9</v>
      </c>
      <c r="N548" s="91">
        <v>0.54097222222222219</v>
      </c>
      <c r="O548" s="87" t="s">
        <v>52</v>
      </c>
      <c r="P548" s="87" t="str">
        <f t="shared" si="662"/>
        <v>OK</v>
      </c>
      <c r="Q548" s="4">
        <f t="shared" si="663"/>
        <v>1.7361111111111049E-2</v>
      </c>
      <c r="R548" s="4">
        <f t="shared" si="664"/>
        <v>1.388888888888884E-3</v>
      </c>
      <c r="S548" s="4">
        <f t="shared" si="665"/>
        <v>1.8749999999999933E-2</v>
      </c>
      <c r="T548" s="4">
        <f t="shared" si="667"/>
        <v>0.21319444444444446</v>
      </c>
      <c r="U548" s="1">
        <v>16.5</v>
      </c>
      <c r="V548" s="1">
        <f>INDEX('Počty dní'!A:E,MATCH(E548,'Počty dní'!C:C,0),4)</f>
        <v>195</v>
      </c>
      <c r="W548" s="17">
        <f t="shared" si="666"/>
        <v>3217.5</v>
      </c>
      <c r="Y548" s="59"/>
      <c r="Z548" s="59"/>
      <c r="AA548" s="59"/>
    </row>
    <row r="549" spans="1:27" x14ac:dyDescent="0.25">
      <c r="A549" s="86">
        <v>841</v>
      </c>
      <c r="B549" s="87">
        <v>8041</v>
      </c>
      <c r="C549" s="87" t="s">
        <v>2</v>
      </c>
      <c r="D549" s="87"/>
      <c r="E549" s="87" t="str">
        <f t="shared" si="660"/>
        <v>X</v>
      </c>
      <c r="F549" s="87" t="s">
        <v>51</v>
      </c>
      <c r="G549" s="88">
        <v>10</v>
      </c>
      <c r="H549" s="87" t="str">
        <f t="shared" si="661"/>
        <v>XXX281/10</v>
      </c>
      <c r="I549" s="89" t="s">
        <v>3</v>
      </c>
      <c r="J549" s="89" t="s">
        <v>18</v>
      </c>
      <c r="K549" s="65">
        <v>0.54097222222222219</v>
      </c>
      <c r="L549" s="90">
        <v>0.54166666666666663</v>
      </c>
      <c r="M549" s="87" t="s">
        <v>52</v>
      </c>
      <c r="N549" s="91">
        <v>0.55902777777777779</v>
      </c>
      <c r="O549" s="87" t="s">
        <v>9</v>
      </c>
      <c r="P549" s="87" t="str">
        <f>IF(M550=O549,"OK","POZOR")</f>
        <v>OK</v>
      </c>
      <c r="Q549" s="4">
        <f>IF(ISNUMBER(G549),N549-L549,IF(F549="přejezd",N549-L549,0))</f>
        <v>1.736111111111116E-2</v>
      </c>
      <c r="R549" s="4">
        <f>IF(ISNUMBER(G549),L549-K549,0)</f>
        <v>6.9444444444444198E-4</v>
      </c>
      <c r="S549" s="4">
        <f>Q549+R549</f>
        <v>1.8055555555555602E-2</v>
      </c>
      <c r="T549" s="4">
        <f>K549-N548</f>
        <v>0</v>
      </c>
      <c r="U549" s="1">
        <v>16.5</v>
      </c>
      <c r="V549" s="1">
        <f>INDEX('Počty dní'!A:E,MATCH(E549,'Počty dní'!C:C,0),4)</f>
        <v>195</v>
      </c>
      <c r="W549" s="17">
        <f t="shared" si="666"/>
        <v>3217.5</v>
      </c>
      <c r="Y549" s="59"/>
      <c r="Z549" s="59"/>
      <c r="AA549" s="59"/>
    </row>
    <row r="550" spans="1:27" x14ac:dyDescent="0.25">
      <c r="A550" s="86">
        <v>841</v>
      </c>
      <c r="B550" s="87">
        <v>8041</v>
      </c>
      <c r="C550" s="87" t="s">
        <v>2</v>
      </c>
      <c r="D550" s="87"/>
      <c r="E550" s="87" t="str">
        <f t="shared" si="660"/>
        <v>X</v>
      </c>
      <c r="F550" s="87" t="s">
        <v>51</v>
      </c>
      <c r="G550" s="88">
        <v>7</v>
      </c>
      <c r="H550" s="87" t="str">
        <f t="shared" si="661"/>
        <v>XXX281/7</v>
      </c>
      <c r="I550" s="89" t="s">
        <v>18</v>
      </c>
      <c r="J550" s="89" t="s">
        <v>18</v>
      </c>
      <c r="K550" s="65">
        <v>0.60416666666666663</v>
      </c>
      <c r="L550" s="90">
        <v>0.6069444444444444</v>
      </c>
      <c r="M550" s="87" t="s">
        <v>9</v>
      </c>
      <c r="N550" s="91">
        <v>0.62430555555555556</v>
      </c>
      <c r="O550" s="87" t="s">
        <v>52</v>
      </c>
      <c r="P550" s="87" t="str">
        <f t="shared" ref="P550:P554" si="668">IF(M551=O550,"OK","POZOR")</f>
        <v>OK</v>
      </c>
      <c r="Q550" s="4">
        <f t="shared" ref="Q550:Q555" si="669">IF(ISNUMBER(G550),N550-L550,IF(F550="přejezd",N550-L550,0))</f>
        <v>1.736111111111116E-2</v>
      </c>
      <c r="R550" s="4">
        <f t="shared" ref="R550:R555" si="670">IF(ISNUMBER(G550),L550-K550,0)</f>
        <v>2.7777777777777679E-3</v>
      </c>
      <c r="S550" s="4">
        <f t="shared" ref="S550:S555" si="671">Q550+R550</f>
        <v>2.0138888888888928E-2</v>
      </c>
      <c r="T550" s="4">
        <f t="shared" ref="T550:T555" si="672">K550-N549</f>
        <v>4.513888888888884E-2</v>
      </c>
      <c r="U550" s="1">
        <v>16.5</v>
      </c>
      <c r="V550" s="1">
        <f>INDEX('Počty dní'!A:E,MATCH(E550,'Počty dní'!C:C,0),4)</f>
        <v>195</v>
      </c>
      <c r="W550" s="17">
        <f t="shared" si="666"/>
        <v>3217.5</v>
      </c>
      <c r="Y550" s="59"/>
      <c r="Z550" s="59"/>
      <c r="AA550" s="59"/>
    </row>
    <row r="551" spans="1:27" x14ac:dyDescent="0.25">
      <c r="A551" s="86">
        <v>841</v>
      </c>
      <c r="B551" s="87">
        <v>8041</v>
      </c>
      <c r="C551" s="87" t="s">
        <v>2</v>
      </c>
      <c r="D551" s="87"/>
      <c r="E551" s="87" t="str">
        <f t="shared" si="660"/>
        <v>X</v>
      </c>
      <c r="F551" s="87" t="s">
        <v>51</v>
      </c>
      <c r="G551" s="88">
        <v>12</v>
      </c>
      <c r="H551" s="87" t="str">
        <f t="shared" si="661"/>
        <v>XXX281/12</v>
      </c>
      <c r="I551" s="89" t="s">
        <v>3</v>
      </c>
      <c r="J551" s="89" t="s">
        <v>18</v>
      </c>
      <c r="K551" s="65">
        <v>0.62430555555555556</v>
      </c>
      <c r="L551" s="90">
        <v>0.625</v>
      </c>
      <c r="M551" s="87" t="s">
        <v>52</v>
      </c>
      <c r="N551" s="91">
        <v>0.64236111111111105</v>
      </c>
      <c r="O551" s="87" t="s">
        <v>9</v>
      </c>
      <c r="P551" s="87" t="str">
        <f t="shared" si="668"/>
        <v>OK</v>
      </c>
      <c r="Q551" s="4">
        <f t="shared" si="669"/>
        <v>1.7361111111111049E-2</v>
      </c>
      <c r="R551" s="4">
        <f t="shared" si="670"/>
        <v>6.9444444444444198E-4</v>
      </c>
      <c r="S551" s="4">
        <f t="shared" si="671"/>
        <v>1.8055555555555491E-2</v>
      </c>
      <c r="T551" s="4">
        <f t="shared" si="672"/>
        <v>0</v>
      </c>
      <c r="U551" s="1">
        <v>16.5</v>
      </c>
      <c r="V551" s="1">
        <f>INDEX('Počty dní'!A:E,MATCH(E551,'Počty dní'!C:C,0),4)</f>
        <v>195</v>
      </c>
      <c r="W551" s="17">
        <f t="shared" si="666"/>
        <v>3217.5</v>
      </c>
      <c r="Y551" s="59"/>
      <c r="Z551" s="59"/>
      <c r="AA551" s="59"/>
    </row>
    <row r="552" spans="1:27" x14ac:dyDescent="0.25">
      <c r="A552" s="86">
        <v>841</v>
      </c>
      <c r="B552" s="87">
        <v>8041</v>
      </c>
      <c r="C552" s="87" t="s">
        <v>2</v>
      </c>
      <c r="D552" s="87"/>
      <c r="E552" s="87" t="str">
        <f t="shared" si="660"/>
        <v>X</v>
      </c>
      <c r="F552" s="87" t="s">
        <v>45</v>
      </c>
      <c r="G552" s="88">
        <v>19</v>
      </c>
      <c r="H552" s="87" t="str">
        <f t="shared" si="661"/>
        <v>XXX290/19</v>
      </c>
      <c r="I552" s="89" t="s">
        <v>18</v>
      </c>
      <c r="J552" s="89" t="s">
        <v>18</v>
      </c>
      <c r="K552" s="65">
        <v>0.64583333333333337</v>
      </c>
      <c r="L552" s="90">
        <v>0.64930555555555558</v>
      </c>
      <c r="M552" s="87" t="s">
        <v>9</v>
      </c>
      <c r="N552" s="91">
        <v>0.69097222222222221</v>
      </c>
      <c r="O552" s="87" t="s">
        <v>47</v>
      </c>
      <c r="P552" s="87" t="str">
        <f t="shared" si="668"/>
        <v>OK</v>
      </c>
      <c r="Q552" s="4">
        <f t="shared" si="669"/>
        <v>4.166666666666663E-2</v>
      </c>
      <c r="R552" s="4">
        <f t="shared" si="670"/>
        <v>3.4722222222222099E-3</v>
      </c>
      <c r="S552" s="4">
        <f t="shared" si="671"/>
        <v>4.513888888888884E-2</v>
      </c>
      <c r="T552" s="4">
        <f t="shared" si="672"/>
        <v>3.4722222222223209E-3</v>
      </c>
      <c r="U552" s="1">
        <v>39.200000000000003</v>
      </c>
      <c r="V552" s="1">
        <f>INDEX('Počty dní'!A:E,MATCH(E552,'Počty dní'!C:C,0),4)</f>
        <v>195</v>
      </c>
      <c r="W552" s="17">
        <f t="shared" si="666"/>
        <v>7644.0000000000009</v>
      </c>
      <c r="Y552" s="59"/>
      <c r="Z552" s="59"/>
      <c r="AA552" s="59"/>
    </row>
    <row r="553" spans="1:27" x14ac:dyDescent="0.25">
      <c r="A553" s="86">
        <v>841</v>
      </c>
      <c r="B553" s="87">
        <v>8041</v>
      </c>
      <c r="C553" s="87" t="s">
        <v>2</v>
      </c>
      <c r="D553" s="87"/>
      <c r="E553" s="87" t="str">
        <f t="shared" si="660"/>
        <v>X</v>
      </c>
      <c r="F553" s="87" t="s">
        <v>45</v>
      </c>
      <c r="G553" s="88">
        <v>62</v>
      </c>
      <c r="H553" s="87" t="str">
        <f t="shared" si="661"/>
        <v>XXX290/62</v>
      </c>
      <c r="I553" s="89" t="s">
        <v>3</v>
      </c>
      <c r="J553" s="89" t="s">
        <v>18</v>
      </c>
      <c r="K553" s="65">
        <v>0.69097222222222221</v>
      </c>
      <c r="L553" s="90">
        <v>0.69166666666666676</v>
      </c>
      <c r="M553" s="87" t="s">
        <v>47</v>
      </c>
      <c r="N553" s="91">
        <v>0.70416666666666661</v>
      </c>
      <c r="O553" s="87" t="s">
        <v>19</v>
      </c>
      <c r="P553" s="87" t="str">
        <f t="shared" si="668"/>
        <v>OK</v>
      </c>
      <c r="Q553" s="4">
        <f t="shared" si="669"/>
        <v>1.2499999999999845E-2</v>
      </c>
      <c r="R553" s="4">
        <f t="shared" si="670"/>
        <v>6.94444444444553E-4</v>
      </c>
      <c r="S553" s="4">
        <f t="shared" si="671"/>
        <v>1.3194444444444398E-2</v>
      </c>
      <c r="T553" s="4">
        <f t="shared" si="672"/>
        <v>0</v>
      </c>
      <c r="U553" s="1">
        <v>11.5</v>
      </c>
      <c r="V553" s="1">
        <f>INDEX('Počty dní'!A:E,MATCH(E553,'Počty dní'!C:C,0),4)</f>
        <v>195</v>
      </c>
      <c r="W553" s="17">
        <f t="shared" si="666"/>
        <v>2242.5</v>
      </c>
      <c r="Y553" s="59"/>
      <c r="Z553" s="59"/>
      <c r="AA553" s="59"/>
    </row>
    <row r="554" spans="1:27" x14ac:dyDescent="0.25">
      <c r="A554" s="86">
        <v>841</v>
      </c>
      <c r="B554" s="87">
        <v>8041</v>
      </c>
      <c r="C554" s="87" t="s">
        <v>2</v>
      </c>
      <c r="D554" s="87"/>
      <c r="E554" s="87" t="str">
        <f t="shared" si="660"/>
        <v>X</v>
      </c>
      <c r="F554" s="87" t="s">
        <v>113</v>
      </c>
      <c r="G554" s="88">
        <v>13</v>
      </c>
      <c r="H554" s="87" t="str">
        <f t="shared" si="661"/>
        <v>XXX315/13</v>
      </c>
      <c r="I554" s="89" t="s">
        <v>3</v>
      </c>
      <c r="J554" s="89" t="s">
        <v>18</v>
      </c>
      <c r="K554" s="65">
        <v>0.71527777777777779</v>
      </c>
      <c r="L554" s="90">
        <v>0.71666666666666667</v>
      </c>
      <c r="M554" s="87" t="s">
        <v>19</v>
      </c>
      <c r="N554" s="91">
        <v>0.7402777777777777</v>
      </c>
      <c r="O554" s="87" t="s">
        <v>49</v>
      </c>
      <c r="P554" s="87" t="str">
        <f t="shared" si="668"/>
        <v>OK</v>
      </c>
      <c r="Q554" s="4">
        <f t="shared" si="669"/>
        <v>2.3611111111111027E-2</v>
      </c>
      <c r="R554" s="4">
        <f t="shared" si="670"/>
        <v>1.388888888888884E-3</v>
      </c>
      <c r="S554" s="4">
        <f t="shared" si="671"/>
        <v>2.4999999999999911E-2</v>
      </c>
      <c r="T554" s="4">
        <f t="shared" si="672"/>
        <v>1.1111111111111183E-2</v>
      </c>
      <c r="U554" s="1">
        <v>23.9</v>
      </c>
      <c r="V554" s="1">
        <f>INDEX('Počty dní'!A:E,MATCH(E554,'Počty dní'!C:C,0),4)</f>
        <v>195</v>
      </c>
      <c r="W554" s="17">
        <f t="shared" si="666"/>
        <v>4660.5</v>
      </c>
      <c r="Y554" s="59"/>
      <c r="Z554" s="59"/>
      <c r="AA554" s="59"/>
    </row>
    <row r="555" spans="1:27" ht="15.75" thickBot="1" x14ac:dyDescent="0.3">
      <c r="A555" s="92">
        <v>841</v>
      </c>
      <c r="B555" s="93">
        <v>8041</v>
      </c>
      <c r="C555" s="93" t="s">
        <v>2</v>
      </c>
      <c r="D555" s="93"/>
      <c r="E555" s="93" t="str">
        <f t="shared" si="660"/>
        <v>X</v>
      </c>
      <c r="F555" s="93" t="s">
        <v>113</v>
      </c>
      <c r="G555" s="94">
        <v>14</v>
      </c>
      <c r="H555" s="93" t="str">
        <f t="shared" si="661"/>
        <v>XXX315/14</v>
      </c>
      <c r="I555" s="95" t="s">
        <v>3</v>
      </c>
      <c r="J555" s="95" t="s">
        <v>18</v>
      </c>
      <c r="K555" s="70">
        <v>0.75694444444444442</v>
      </c>
      <c r="L555" s="96">
        <v>0.75902777777777775</v>
      </c>
      <c r="M555" s="93" t="s">
        <v>49</v>
      </c>
      <c r="N555" s="97">
        <v>0.78194444444444444</v>
      </c>
      <c r="O555" s="93" t="s">
        <v>19</v>
      </c>
      <c r="P555" s="93"/>
      <c r="Q555" s="19">
        <f t="shared" si="669"/>
        <v>2.2916666666666696E-2</v>
      </c>
      <c r="R555" s="19">
        <f t="shared" si="670"/>
        <v>2.0833333333333259E-3</v>
      </c>
      <c r="S555" s="19">
        <f t="shared" si="671"/>
        <v>2.5000000000000022E-2</v>
      </c>
      <c r="T555" s="19">
        <f t="shared" si="672"/>
        <v>1.6666666666666718E-2</v>
      </c>
      <c r="U555" s="18">
        <v>23.9</v>
      </c>
      <c r="V555" s="18">
        <f>INDEX('Počty dní'!A:E,MATCH(E555,'Počty dní'!C:C,0),4)</f>
        <v>195</v>
      </c>
      <c r="W555" s="20">
        <f t="shared" si="666"/>
        <v>4660.5</v>
      </c>
      <c r="Y555" s="59"/>
      <c r="Z555" s="59"/>
      <c r="AA555" s="59"/>
    </row>
    <row r="556" spans="1:27" ht="15.75" thickBot="1" x14ac:dyDescent="0.3">
      <c r="A556" s="106" t="str">
        <f ca="1">CONCATENATE(INDIRECT("R[-3]C[0]",FALSE),"celkem")</f>
        <v>841celkem</v>
      </c>
      <c r="B556" s="107"/>
      <c r="C556" s="107" t="str">
        <f ca="1">INDIRECT("R[-1]C[12]",FALSE)</f>
        <v>Počátky,,aut.nádr.</v>
      </c>
      <c r="D556" s="108"/>
      <c r="E556" s="107"/>
      <c r="F556" s="108"/>
      <c r="G556" s="109"/>
      <c r="H556" s="110"/>
      <c r="I556" s="111"/>
      <c r="J556" s="112" t="str">
        <f ca="1">INDIRECT("R[-3]C[0]",FALSE)</f>
        <v>V</v>
      </c>
      <c r="K556" s="113"/>
      <c r="L556" s="114"/>
      <c r="M556" s="115"/>
      <c r="N556" s="114"/>
      <c r="O556" s="116"/>
      <c r="P556" s="107"/>
      <c r="Q556" s="8">
        <f>SUM(Q544:Q555)</f>
        <v>0.26180555555555529</v>
      </c>
      <c r="R556" s="8">
        <f>SUM(R544:R555)</f>
        <v>1.6666666666666746E-2</v>
      </c>
      <c r="S556" s="8">
        <f>SUM(S544:S555)</f>
        <v>0.27847222222222207</v>
      </c>
      <c r="T556" s="8">
        <f>SUM(T544:T555)</f>
        <v>0.29652777777777795</v>
      </c>
      <c r="U556" s="9">
        <f>SUM(U544:U555)</f>
        <v>248.2</v>
      </c>
      <c r="V556" s="10"/>
      <c r="W556" s="11">
        <f>SUM(W544:W555)</f>
        <v>48399</v>
      </c>
      <c r="Y556" s="59"/>
      <c r="Z556" s="59"/>
      <c r="AA556" s="59"/>
    </row>
    <row r="557" spans="1:27" x14ac:dyDescent="0.25">
      <c r="A557" s="127"/>
      <c r="D557" s="77"/>
      <c r="F557" s="77"/>
      <c r="H557" s="128"/>
      <c r="I557" s="129"/>
      <c r="J557" s="130"/>
      <c r="K557" s="131"/>
      <c r="L557" s="132"/>
      <c r="M557" s="64"/>
      <c r="N557" s="132"/>
      <c r="O557" s="133"/>
      <c r="Q557" s="55"/>
      <c r="R557" s="55"/>
      <c r="S557" s="55"/>
      <c r="T557" s="55"/>
      <c r="U557" s="54"/>
      <c r="V557" s="53"/>
      <c r="W557" s="54"/>
      <c r="Y557" s="59"/>
      <c r="Z557" s="59"/>
      <c r="AA557" s="59"/>
    </row>
    <row r="558" spans="1:27" ht="15.75" thickBot="1" x14ac:dyDescent="0.3">
      <c r="K558" s="75"/>
      <c r="Y558" s="59"/>
      <c r="Z558" s="59"/>
      <c r="AA558" s="59"/>
    </row>
    <row r="559" spans="1:27" x14ac:dyDescent="0.25">
      <c r="A559" s="80">
        <v>842</v>
      </c>
      <c r="B559" s="81">
        <v>8042</v>
      </c>
      <c r="C559" s="81" t="s">
        <v>2</v>
      </c>
      <c r="D559" s="81"/>
      <c r="E559" s="81" t="str">
        <f>CONCATENATE(C559,D559)</f>
        <v>X</v>
      </c>
      <c r="F559" s="81" t="s">
        <v>124</v>
      </c>
      <c r="G559" s="82">
        <v>2</v>
      </c>
      <c r="H559" s="81" t="str">
        <f t="shared" ref="H559:H564" si="673">CONCATENATE(F559,"/",G559)</f>
        <v>XXX313/2</v>
      </c>
      <c r="I559" s="83" t="s">
        <v>3</v>
      </c>
      <c r="J559" s="83" t="s">
        <v>3</v>
      </c>
      <c r="K559" s="67">
        <v>0.1736111111111111</v>
      </c>
      <c r="L559" s="84">
        <v>0.17499999999999999</v>
      </c>
      <c r="M559" s="125" t="s">
        <v>89</v>
      </c>
      <c r="N559" s="85">
        <v>0.19444444444444445</v>
      </c>
      <c r="O559" s="81" t="s">
        <v>19</v>
      </c>
      <c r="P559" s="81" t="str">
        <f t="shared" ref="P559:P567" si="674">IF(M560=O559,"OK","POZOR")</f>
        <v>OK</v>
      </c>
      <c r="Q559" s="14">
        <f t="shared" ref="Q559:Q567" si="675">IF(ISNUMBER(G559),N559-L559,IF(F559="přejezd",N559-L559,0))</f>
        <v>1.9444444444444459E-2</v>
      </c>
      <c r="R559" s="14">
        <f t="shared" ref="R559:R567" si="676">IF(ISNUMBER(G559),L559-K559,0)</f>
        <v>1.388888888888884E-3</v>
      </c>
      <c r="S559" s="14">
        <f t="shared" ref="S559:S567" si="677">Q559+R559</f>
        <v>2.0833333333333343E-2</v>
      </c>
      <c r="T559" s="14"/>
      <c r="U559" s="13">
        <v>17</v>
      </c>
      <c r="V559" s="13">
        <f>INDEX('Počty dní'!A:E,MATCH(E559,'Počty dní'!C:C,0),4)</f>
        <v>195</v>
      </c>
      <c r="W559" s="16">
        <f>V559*U559</f>
        <v>3315</v>
      </c>
      <c r="Y559" s="59"/>
      <c r="Z559" s="59"/>
      <c r="AA559" s="59"/>
    </row>
    <row r="560" spans="1:27" x14ac:dyDescent="0.25">
      <c r="A560" s="86">
        <v>842</v>
      </c>
      <c r="B560" s="87">
        <v>8042</v>
      </c>
      <c r="C560" s="87" t="s">
        <v>2</v>
      </c>
      <c r="D560" s="87">
        <v>10</v>
      </c>
      <c r="E560" s="87" t="str">
        <f>CONCATENATE(C560,D560)</f>
        <v>X10</v>
      </c>
      <c r="F560" s="87" t="s">
        <v>113</v>
      </c>
      <c r="G560" s="88">
        <v>3</v>
      </c>
      <c r="H560" s="87" t="str">
        <f t="shared" si="673"/>
        <v>XXX315/3</v>
      </c>
      <c r="I560" s="89" t="s">
        <v>3</v>
      </c>
      <c r="J560" s="89" t="s">
        <v>3</v>
      </c>
      <c r="K560" s="65">
        <v>0.25</v>
      </c>
      <c r="L560" s="90">
        <v>0.25138888888888888</v>
      </c>
      <c r="M560" s="87" t="s">
        <v>19</v>
      </c>
      <c r="N560" s="91">
        <v>0.27500000000000002</v>
      </c>
      <c r="O560" s="117" t="s">
        <v>49</v>
      </c>
      <c r="P560" s="87" t="str">
        <f t="shared" si="674"/>
        <v>OK</v>
      </c>
      <c r="Q560" s="4">
        <f t="shared" si="675"/>
        <v>2.3611111111111138E-2</v>
      </c>
      <c r="R560" s="4">
        <f t="shared" si="676"/>
        <v>1.388888888888884E-3</v>
      </c>
      <c r="S560" s="4">
        <f t="shared" si="677"/>
        <v>2.5000000000000022E-2</v>
      </c>
      <c r="T560" s="4">
        <f t="shared" ref="T560:T567" si="678">K560-N559</f>
        <v>5.5555555555555552E-2</v>
      </c>
      <c r="U560" s="1">
        <v>23.9</v>
      </c>
      <c r="V560" s="1">
        <f>INDEX('Počty dní'!A:E,MATCH(E560,'Počty dní'!C:C,0),4)</f>
        <v>195</v>
      </c>
      <c r="W560" s="17">
        <f>V560*U560</f>
        <v>4660.5</v>
      </c>
      <c r="Y560" s="59"/>
      <c r="Z560" s="59"/>
      <c r="AA560" s="59"/>
    </row>
    <row r="561" spans="1:27" x14ac:dyDescent="0.25">
      <c r="A561" s="86">
        <v>842</v>
      </c>
      <c r="B561" s="87">
        <v>8042</v>
      </c>
      <c r="C561" s="87" t="s">
        <v>2</v>
      </c>
      <c r="D561" s="87">
        <v>10</v>
      </c>
      <c r="E561" s="87" t="str">
        <f>CONCATENATE(C561,D561)</f>
        <v>X10</v>
      </c>
      <c r="F561" s="87" t="s">
        <v>113</v>
      </c>
      <c r="G561" s="88">
        <v>4</v>
      </c>
      <c r="H561" s="87" t="str">
        <f t="shared" si="673"/>
        <v>XXX315/4</v>
      </c>
      <c r="I561" s="89" t="s">
        <v>3</v>
      </c>
      <c r="J561" s="89" t="s">
        <v>3</v>
      </c>
      <c r="K561" s="65">
        <v>0.27500000000000002</v>
      </c>
      <c r="L561" s="90">
        <v>0.27638888888888891</v>
      </c>
      <c r="M561" s="87" t="s">
        <v>49</v>
      </c>
      <c r="N561" s="91">
        <v>0.29930555555555555</v>
      </c>
      <c r="O561" s="117" t="s">
        <v>19</v>
      </c>
      <c r="P561" s="87" t="str">
        <f t="shared" si="674"/>
        <v>OK</v>
      </c>
      <c r="Q561" s="4">
        <f t="shared" si="675"/>
        <v>2.2916666666666641E-2</v>
      </c>
      <c r="R561" s="4">
        <f t="shared" si="676"/>
        <v>1.388888888888884E-3</v>
      </c>
      <c r="S561" s="4">
        <f t="shared" si="677"/>
        <v>2.4305555555555525E-2</v>
      </c>
      <c r="T561" s="4">
        <f t="shared" si="678"/>
        <v>0</v>
      </c>
      <c r="U561" s="1">
        <v>23.9</v>
      </c>
      <c r="V561" s="1">
        <f>INDEX('Počty dní'!A:E,MATCH(E561,'Počty dní'!C:C,0),4)</f>
        <v>195</v>
      </c>
      <c r="W561" s="17">
        <f>V561*U561</f>
        <v>4660.5</v>
      </c>
      <c r="Y561" s="59"/>
      <c r="Z561" s="59"/>
      <c r="AA561" s="59"/>
    </row>
    <row r="562" spans="1:27" x14ac:dyDescent="0.25">
      <c r="A562" s="86">
        <v>842</v>
      </c>
      <c r="B562" s="87">
        <v>8042</v>
      </c>
      <c r="C562" s="87" t="s">
        <v>2</v>
      </c>
      <c r="D562" s="87"/>
      <c r="E562" s="87" t="str">
        <f>CONCATENATE(C562,D562)</f>
        <v>X</v>
      </c>
      <c r="F562" s="87" t="s">
        <v>120</v>
      </c>
      <c r="G562" s="88">
        <v>7</v>
      </c>
      <c r="H562" s="87" t="str">
        <f t="shared" si="673"/>
        <v>XXX312/7</v>
      </c>
      <c r="I562" s="89" t="s">
        <v>3</v>
      </c>
      <c r="J562" s="89" t="s">
        <v>3</v>
      </c>
      <c r="K562" s="65">
        <v>0.51249999999999996</v>
      </c>
      <c r="L562" s="90">
        <v>0.51388888888888884</v>
      </c>
      <c r="M562" s="87" t="s">
        <v>19</v>
      </c>
      <c r="N562" s="91">
        <v>0.53611111111111109</v>
      </c>
      <c r="O562" s="117" t="s">
        <v>90</v>
      </c>
      <c r="P562" s="87" t="str">
        <f t="shared" si="674"/>
        <v>OK</v>
      </c>
      <c r="Q562" s="4">
        <f t="shared" si="675"/>
        <v>2.2222222222222254E-2</v>
      </c>
      <c r="R562" s="4">
        <f t="shared" si="676"/>
        <v>1.388888888888884E-3</v>
      </c>
      <c r="S562" s="4">
        <f t="shared" si="677"/>
        <v>2.3611111111111138E-2</v>
      </c>
      <c r="T562" s="4">
        <f t="shared" si="678"/>
        <v>0.21319444444444441</v>
      </c>
      <c r="U562" s="1">
        <v>20.100000000000001</v>
      </c>
      <c r="V562" s="1">
        <f>INDEX('Počty dní'!A:E,MATCH(E562,'Počty dní'!C:C,0),4)</f>
        <v>195</v>
      </c>
      <c r="W562" s="17">
        <f>V562*U562</f>
        <v>3919.5000000000005</v>
      </c>
      <c r="Y562" s="59"/>
      <c r="Z562" s="59"/>
      <c r="AA562" s="59"/>
    </row>
    <row r="563" spans="1:27" x14ac:dyDescent="0.25">
      <c r="A563" s="86">
        <v>842</v>
      </c>
      <c r="B563" s="87">
        <v>8042</v>
      </c>
      <c r="C563" s="87" t="s">
        <v>2</v>
      </c>
      <c r="D563" s="87"/>
      <c r="E563" s="87" t="str">
        <f>CONCATENATE(C563,D563)</f>
        <v>X</v>
      </c>
      <c r="F563" s="87" t="s">
        <v>120</v>
      </c>
      <c r="G563" s="88">
        <v>10</v>
      </c>
      <c r="H563" s="87" t="str">
        <f t="shared" si="673"/>
        <v>XXX312/10</v>
      </c>
      <c r="I563" s="89" t="s">
        <v>3</v>
      </c>
      <c r="J563" s="89" t="s">
        <v>3</v>
      </c>
      <c r="K563" s="65">
        <v>0.54166666666666663</v>
      </c>
      <c r="L563" s="90">
        <v>0.54374999999999996</v>
      </c>
      <c r="M563" s="117" t="s">
        <v>90</v>
      </c>
      <c r="N563" s="91">
        <v>0.56944444444444442</v>
      </c>
      <c r="O563" s="87" t="s">
        <v>19</v>
      </c>
      <c r="P563" s="87" t="str">
        <f t="shared" si="674"/>
        <v>OK</v>
      </c>
      <c r="Q563" s="4">
        <f t="shared" si="675"/>
        <v>2.5694444444444464E-2</v>
      </c>
      <c r="R563" s="4">
        <f t="shared" si="676"/>
        <v>2.0833333333333259E-3</v>
      </c>
      <c r="S563" s="4">
        <f t="shared" si="677"/>
        <v>2.777777777777779E-2</v>
      </c>
      <c r="T563" s="4">
        <f t="shared" si="678"/>
        <v>5.5555555555555358E-3</v>
      </c>
      <c r="U563" s="1">
        <v>24.6</v>
      </c>
      <c r="V563" s="1">
        <f>INDEX('Počty dní'!A:E,MATCH(E563,'Počty dní'!C:C,0),4)</f>
        <v>195</v>
      </c>
      <c r="W563" s="17">
        <f>V563*U563</f>
        <v>4797</v>
      </c>
      <c r="Y563" s="59"/>
      <c r="Z563" s="59"/>
      <c r="AA563" s="59"/>
    </row>
    <row r="564" spans="1:27" x14ac:dyDescent="0.25">
      <c r="A564" s="86">
        <v>842</v>
      </c>
      <c r="B564" s="87">
        <v>8042</v>
      </c>
      <c r="C564" s="87" t="s">
        <v>2</v>
      </c>
      <c r="D564" s="87"/>
      <c r="E564" s="87" t="str">
        <f t="shared" ref="E564" si="679">CONCATENATE(C564,D564)</f>
        <v>X</v>
      </c>
      <c r="F564" s="87" t="s">
        <v>120</v>
      </c>
      <c r="G564" s="88">
        <v>9</v>
      </c>
      <c r="H564" s="87" t="str">
        <f t="shared" si="673"/>
        <v>XXX312/9</v>
      </c>
      <c r="I564" s="89" t="s">
        <v>3</v>
      </c>
      <c r="J564" s="89" t="s">
        <v>3</v>
      </c>
      <c r="K564" s="65">
        <v>0.59375</v>
      </c>
      <c r="L564" s="90">
        <v>0.59722222222222221</v>
      </c>
      <c r="M564" s="87" t="s">
        <v>19</v>
      </c>
      <c r="N564" s="91">
        <v>0.61805555555555558</v>
      </c>
      <c r="O564" s="117" t="s">
        <v>89</v>
      </c>
      <c r="P564" s="87" t="str">
        <f t="shared" si="674"/>
        <v>OK</v>
      </c>
      <c r="Q564" s="4">
        <f t="shared" si="675"/>
        <v>2.083333333333337E-2</v>
      </c>
      <c r="R564" s="4">
        <f t="shared" si="676"/>
        <v>3.4722222222222099E-3</v>
      </c>
      <c r="S564" s="4">
        <f t="shared" si="677"/>
        <v>2.430555555555558E-2</v>
      </c>
      <c r="T564" s="4">
        <f t="shared" si="678"/>
        <v>2.430555555555558E-2</v>
      </c>
      <c r="U564" s="1">
        <v>19.100000000000001</v>
      </c>
      <c r="V564" s="1">
        <f>INDEX('Počty dní'!A:E,MATCH(E564,'Počty dní'!C:C,0),4)</f>
        <v>195</v>
      </c>
      <c r="W564" s="17">
        <f t="shared" ref="W564" si="680">V564*U564</f>
        <v>3724.5000000000005</v>
      </c>
      <c r="Y564" s="59"/>
      <c r="Z564" s="59"/>
      <c r="AA564" s="59"/>
    </row>
    <row r="565" spans="1:27" x14ac:dyDescent="0.25">
      <c r="A565" s="86">
        <v>842</v>
      </c>
      <c r="B565" s="87">
        <v>8042</v>
      </c>
      <c r="C565" s="87" t="s">
        <v>2</v>
      </c>
      <c r="D565" s="87"/>
      <c r="E565" s="87" t="str">
        <f t="shared" ref="E565" si="681">CONCATENATE(C565,D565)</f>
        <v>X</v>
      </c>
      <c r="F565" s="87" t="s">
        <v>124</v>
      </c>
      <c r="G565" s="88">
        <v>56</v>
      </c>
      <c r="H565" s="87" t="str">
        <f t="shared" ref="H565" si="682">CONCATENATE(F565,"/",G565)</f>
        <v>XXX313/56</v>
      </c>
      <c r="I565" s="89" t="s">
        <v>3</v>
      </c>
      <c r="J565" s="89" t="s">
        <v>3</v>
      </c>
      <c r="K565" s="65">
        <v>0.61944444444444446</v>
      </c>
      <c r="L565" s="90">
        <v>0.62083333333333335</v>
      </c>
      <c r="M565" s="117" t="s">
        <v>89</v>
      </c>
      <c r="N565" s="91">
        <v>0.62430555555555556</v>
      </c>
      <c r="O565" s="87" t="s">
        <v>92</v>
      </c>
      <c r="P565" s="87" t="str">
        <f t="shared" si="674"/>
        <v>OK</v>
      </c>
      <c r="Q565" s="4">
        <f t="shared" si="675"/>
        <v>3.4722222222222099E-3</v>
      </c>
      <c r="R565" s="4">
        <f t="shared" si="676"/>
        <v>1.388888888888884E-3</v>
      </c>
      <c r="S565" s="4">
        <f t="shared" si="677"/>
        <v>4.8611111111110938E-3</v>
      </c>
      <c r="T565" s="4">
        <f t="shared" si="678"/>
        <v>1.388888888888884E-3</v>
      </c>
      <c r="U565" s="1">
        <v>2.7</v>
      </c>
      <c r="V565" s="1">
        <f>INDEX('Počty dní'!A:E,MATCH(E565,'Počty dní'!C:C,0),4)</f>
        <v>195</v>
      </c>
      <c r="W565" s="17">
        <f t="shared" ref="W565" si="683">V565*U565</f>
        <v>526.5</v>
      </c>
      <c r="Y565" s="59"/>
      <c r="Z565" s="59"/>
      <c r="AA565" s="59"/>
    </row>
    <row r="566" spans="1:27" x14ac:dyDescent="0.25">
      <c r="A566" s="86">
        <v>842</v>
      </c>
      <c r="B566" s="87">
        <v>8042</v>
      </c>
      <c r="C566" s="87" t="s">
        <v>2</v>
      </c>
      <c r="D566" s="87"/>
      <c r="E566" s="87" t="str">
        <f>CONCATENATE(C566,D566)</f>
        <v>X</v>
      </c>
      <c r="F566" s="87" t="s">
        <v>124</v>
      </c>
      <c r="G566" s="88">
        <v>55</v>
      </c>
      <c r="H566" s="87" t="str">
        <f>CONCATENATE(F566,"/",G566)</f>
        <v>XXX313/55</v>
      </c>
      <c r="I566" s="89" t="s">
        <v>3</v>
      </c>
      <c r="J566" s="89" t="s">
        <v>3</v>
      </c>
      <c r="K566" s="65">
        <v>0.62430555555555556</v>
      </c>
      <c r="L566" s="90">
        <v>0.625</v>
      </c>
      <c r="M566" s="87" t="s">
        <v>92</v>
      </c>
      <c r="N566" s="91">
        <v>0.62847222222222221</v>
      </c>
      <c r="O566" s="117" t="s">
        <v>89</v>
      </c>
      <c r="P566" s="87" t="str">
        <f t="shared" si="674"/>
        <v>OK</v>
      </c>
      <c r="Q566" s="4">
        <f t="shared" si="675"/>
        <v>3.4722222222222099E-3</v>
      </c>
      <c r="R566" s="4">
        <f t="shared" si="676"/>
        <v>6.9444444444444198E-4</v>
      </c>
      <c r="S566" s="4">
        <f t="shared" si="677"/>
        <v>4.1666666666666519E-3</v>
      </c>
      <c r="T566" s="4">
        <f t="shared" si="678"/>
        <v>0</v>
      </c>
      <c r="U566" s="1">
        <v>2.7</v>
      </c>
      <c r="V566" s="1">
        <f>INDEX('Počty dní'!A:E,MATCH(E566,'Počty dní'!C:C,0),4)</f>
        <v>195</v>
      </c>
      <c r="W566" s="17">
        <f>V566*U566</f>
        <v>526.5</v>
      </c>
      <c r="Y566" s="59"/>
      <c r="Z566" s="59"/>
      <c r="AA566" s="59"/>
    </row>
    <row r="567" spans="1:27" x14ac:dyDescent="0.25">
      <c r="A567" s="86">
        <v>842</v>
      </c>
      <c r="B567" s="87">
        <v>8042</v>
      </c>
      <c r="C567" s="87" t="s">
        <v>2</v>
      </c>
      <c r="D567" s="87"/>
      <c r="E567" s="87" t="str">
        <f>CONCATENATE(C567,D567)</f>
        <v>X</v>
      </c>
      <c r="F567" s="87" t="s">
        <v>120</v>
      </c>
      <c r="G567" s="88">
        <v>12</v>
      </c>
      <c r="H567" s="87" t="str">
        <f>CONCATENATE(F567,"/",G567)</f>
        <v>XXX312/12</v>
      </c>
      <c r="I567" s="89" t="s">
        <v>3</v>
      </c>
      <c r="J567" s="89" t="s">
        <v>3</v>
      </c>
      <c r="K567" s="65">
        <v>0.62847222222222221</v>
      </c>
      <c r="L567" s="90">
        <v>0.62916666666666665</v>
      </c>
      <c r="M567" s="117" t="s">
        <v>89</v>
      </c>
      <c r="N567" s="91">
        <v>0.65277777777777779</v>
      </c>
      <c r="O567" s="87" t="s">
        <v>19</v>
      </c>
      <c r="P567" s="87" t="str">
        <f t="shared" si="674"/>
        <v>OK</v>
      </c>
      <c r="Q567" s="4">
        <f t="shared" si="675"/>
        <v>2.3611111111111138E-2</v>
      </c>
      <c r="R567" s="4">
        <f t="shared" si="676"/>
        <v>6.9444444444444198E-4</v>
      </c>
      <c r="S567" s="4">
        <f t="shared" si="677"/>
        <v>2.430555555555558E-2</v>
      </c>
      <c r="T567" s="4">
        <f t="shared" si="678"/>
        <v>0</v>
      </c>
      <c r="U567" s="1">
        <v>23.6</v>
      </c>
      <c r="V567" s="1">
        <f>INDEX('Počty dní'!A:E,MATCH(E567,'Počty dní'!C:C,0),4)</f>
        <v>195</v>
      </c>
      <c r="W567" s="17">
        <f>V567*U567</f>
        <v>4602</v>
      </c>
      <c r="Y567" s="59"/>
      <c r="Z567" s="59"/>
      <c r="AA567" s="59"/>
    </row>
    <row r="568" spans="1:27" x14ac:dyDescent="0.25">
      <c r="A568" s="86">
        <v>842</v>
      </c>
      <c r="B568" s="87">
        <v>8042</v>
      </c>
      <c r="C568" s="87" t="s">
        <v>2</v>
      </c>
      <c r="D568" s="87"/>
      <c r="E568" s="87" t="str">
        <f>CONCATENATE(C568,D568)</f>
        <v>X</v>
      </c>
      <c r="F568" s="87" t="s">
        <v>120</v>
      </c>
      <c r="G568" s="88">
        <v>11</v>
      </c>
      <c r="H568" s="87" t="str">
        <f>CONCATENATE(F568,"/",G568)</f>
        <v>XXX312/11</v>
      </c>
      <c r="I568" s="89" t="s">
        <v>3</v>
      </c>
      <c r="J568" s="89" t="s">
        <v>3</v>
      </c>
      <c r="K568" s="65">
        <v>0.6791666666666667</v>
      </c>
      <c r="L568" s="90">
        <v>0.68055555555555558</v>
      </c>
      <c r="M568" s="87" t="s">
        <v>19</v>
      </c>
      <c r="N568" s="91">
        <v>0.70138888888888884</v>
      </c>
      <c r="O568" s="117" t="s">
        <v>89</v>
      </c>
      <c r="P568" s="87" t="str">
        <f t="shared" ref="P568" si="684">IF(M569=O568,"OK","POZOR")</f>
        <v>OK</v>
      </c>
      <c r="Q568" s="4">
        <f t="shared" ref="Q568" si="685">IF(ISNUMBER(G568),N568-L568,IF(F568="přejezd",N568-L568,0))</f>
        <v>2.0833333333333259E-2</v>
      </c>
      <c r="R568" s="4">
        <f t="shared" ref="R568" si="686">IF(ISNUMBER(G568),L568-K568,0)</f>
        <v>1.388888888888884E-3</v>
      </c>
      <c r="S568" s="4">
        <f t="shared" ref="S568" si="687">Q568+R568</f>
        <v>2.2222222222222143E-2</v>
      </c>
      <c r="T568" s="4">
        <f t="shared" ref="T568" si="688">K568-N567</f>
        <v>2.6388888888888906E-2</v>
      </c>
      <c r="U568" s="1">
        <v>19.100000000000001</v>
      </c>
      <c r="V568" s="1">
        <f>INDEX('Počty dní'!A:E,MATCH(E568,'Počty dní'!C:C,0),4)</f>
        <v>195</v>
      </c>
      <c r="W568" s="17">
        <f>V568*U568</f>
        <v>3724.5000000000005</v>
      </c>
      <c r="Y568" s="59"/>
      <c r="Z568" s="59"/>
      <c r="AA568" s="59"/>
    </row>
    <row r="569" spans="1:27" x14ac:dyDescent="0.25">
      <c r="A569" s="86">
        <v>842</v>
      </c>
      <c r="B569" s="87">
        <v>8042</v>
      </c>
      <c r="C569" s="87" t="s">
        <v>2</v>
      </c>
      <c r="D569" s="87"/>
      <c r="E569" s="87" t="str">
        <f t="shared" ref="E569" si="689">CONCATENATE(C569,D569)</f>
        <v>X</v>
      </c>
      <c r="F569" s="87" t="s">
        <v>120</v>
      </c>
      <c r="G569" s="88">
        <v>14</v>
      </c>
      <c r="H569" s="87" t="str">
        <f t="shared" ref="H569" si="690">CONCATENATE(F569,"/",G569)</f>
        <v>XXX312/14</v>
      </c>
      <c r="I569" s="89" t="s">
        <v>3</v>
      </c>
      <c r="J569" s="89" t="s">
        <v>3</v>
      </c>
      <c r="K569" s="65">
        <v>0.71388888888888891</v>
      </c>
      <c r="L569" s="90">
        <v>0.71597222222222223</v>
      </c>
      <c r="M569" s="117" t="s">
        <v>89</v>
      </c>
      <c r="N569" s="91">
        <v>0.73611111111111116</v>
      </c>
      <c r="O569" s="87" t="s">
        <v>19</v>
      </c>
      <c r="P569" s="87" t="str">
        <f t="shared" ref="P569" si="691">IF(M570=O569,"OK","POZOR")</f>
        <v>OK</v>
      </c>
      <c r="Q569" s="4">
        <f t="shared" ref="Q569:Q570" si="692">IF(ISNUMBER(G569),N569-L569,IF(F569="přejezd",N569-L569,0))</f>
        <v>2.0138888888888928E-2</v>
      </c>
      <c r="R569" s="4">
        <f t="shared" ref="R569:R570" si="693">IF(ISNUMBER(G569),L569-K569,0)</f>
        <v>2.0833333333333259E-3</v>
      </c>
      <c r="S569" s="4">
        <f t="shared" ref="S569:S570" si="694">Q569+R569</f>
        <v>2.2222222222222254E-2</v>
      </c>
      <c r="T569" s="4">
        <f t="shared" ref="T569:T570" si="695">K569-N568</f>
        <v>1.2500000000000067E-2</v>
      </c>
      <c r="U569" s="1">
        <v>19.100000000000001</v>
      </c>
      <c r="V569" s="1">
        <f>INDEX('Počty dní'!A:E,MATCH(E569,'Počty dní'!C:C,0),4)</f>
        <v>195</v>
      </c>
      <c r="W569" s="17">
        <f t="shared" ref="W569" si="696">V569*U569</f>
        <v>3724.5000000000005</v>
      </c>
      <c r="Y569" s="59"/>
      <c r="Z569" s="59"/>
      <c r="AA569" s="59"/>
    </row>
    <row r="570" spans="1:27" ht="15.75" thickBot="1" x14ac:dyDescent="0.3">
      <c r="A570" s="92">
        <v>842</v>
      </c>
      <c r="B570" s="93">
        <v>8042</v>
      </c>
      <c r="C570" s="93" t="s">
        <v>2</v>
      </c>
      <c r="D570" s="93"/>
      <c r="E570" s="93" t="str">
        <f t="shared" ref="E570" si="697">CONCATENATE(C570,D570)</f>
        <v>X</v>
      </c>
      <c r="F570" s="93" t="s">
        <v>120</v>
      </c>
      <c r="G570" s="94">
        <v>13</v>
      </c>
      <c r="H570" s="93" t="str">
        <f>CONCATENATE(F570,"/",G570)</f>
        <v>XXX312/13</v>
      </c>
      <c r="I570" s="95" t="s">
        <v>3</v>
      </c>
      <c r="J570" s="95" t="s">
        <v>3</v>
      </c>
      <c r="K570" s="70">
        <v>0.76249999999999996</v>
      </c>
      <c r="L570" s="96">
        <v>0.76388888888888884</v>
      </c>
      <c r="M570" s="93" t="s">
        <v>19</v>
      </c>
      <c r="N570" s="97">
        <v>0.78472222222222221</v>
      </c>
      <c r="O570" s="134" t="s">
        <v>89</v>
      </c>
      <c r="P570" s="93"/>
      <c r="Q570" s="19">
        <f t="shared" si="692"/>
        <v>2.083333333333337E-2</v>
      </c>
      <c r="R570" s="19">
        <f t="shared" si="693"/>
        <v>1.388888888888884E-3</v>
      </c>
      <c r="S570" s="19">
        <f t="shared" si="694"/>
        <v>2.2222222222222254E-2</v>
      </c>
      <c r="T570" s="19">
        <f t="shared" si="695"/>
        <v>2.6388888888888795E-2</v>
      </c>
      <c r="U570" s="18">
        <v>19.100000000000001</v>
      </c>
      <c r="V570" s="18">
        <f>INDEX('Počty dní'!A:E,MATCH(E570,'Počty dní'!C:C,0),4)</f>
        <v>195</v>
      </c>
      <c r="W570" s="20">
        <f t="shared" ref="W570" si="698">V570*U570</f>
        <v>3724.5000000000005</v>
      </c>
      <c r="Y570" s="59"/>
      <c r="Z570" s="59"/>
      <c r="AA570" s="59"/>
    </row>
    <row r="571" spans="1:27" ht="15.75" thickBot="1" x14ac:dyDescent="0.3">
      <c r="A571" s="106" t="str">
        <f ca="1">CONCATENATE(INDIRECT("R[-3]C[0]",FALSE),"celkem")</f>
        <v>842celkem</v>
      </c>
      <c r="B571" s="107"/>
      <c r="C571" s="107" t="str">
        <f ca="1">INDIRECT("R[-1]C[12]",FALSE)</f>
        <v>Studená,,ul.1.máje aut.st.</v>
      </c>
      <c r="D571" s="108"/>
      <c r="E571" s="107"/>
      <c r="F571" s="108"/>
      <c r="G571" s="109"/>
      <c r="H571" s="110"/>
      <c r="I571" s="111"/>
      <c r="J571" s="112" t="str">
        <f ca="1">INDIRECT("R[-3]C[0]",FALSE)</f>
        <v>S</v>
      </c>
      <c r="K571" s="113"/>
      <c r="L571" s="114"/>
      <c r="M571" s="115"/>
      <c r="N571" s="114"/>
      <c r="O571" s="116"/>
      <c r="P571" s="107"/>
      <c r="Q571" s="8">
        <f>SUM(Q559:Q570)</f>
        <v>0.22708333333333344</v>
      </c>
      <c r="R571" s="8">
        <f>SUM(R559:R570)</f>
        <v>1.8749999999999933E-2</v>
      </c>
      <c r="S571" s="8">
        <f>SUM(S559:S570)</f>
        <v>0.24583333333333338</v>
      </c>
      <c r="T571" s="8">
        <f>SUM(T559:T570)</f>
        <v>0.3652777777777777</v>
      </c>
      <c r="U571" s="9">
        <f>SUM(U559:U570)</f>
        <v>214.89999999999995</v>
      </c>
      <c r="V571" s="10"/>
      <c r="W571" s="11">
        <f>SUM(W559:W570)</f>
        <v>41905.5</v>
      </c>
      <c r="Y571" s="59"/>
      <c r="Z571" s="59"/>
      <c r="AA571" s="59"/>
    </row>
    <row r="572" spans="1:27" x14ac:dyDescent="0.25">
      <c r="L572" s="78"/>
      <c r="N572" s="79"/>
      <c r="O572" s="126"/>
      <c r="Q572" s="2"/>
      <c r="R572" s="2"/>
      <c r="S572" s="2"/>
      <c r="T572" s="2"/>
      <c r="Y572" s="59"/>
      <c r="Z572" s="59"/>
      <c r="AA572" s="59"/>
    </row>
    <row r="573" spans="1:27" ht="15.75" thickBot="1" x14ac:dyDescent="0.3">
      <c r="L573" s="78"/>
      <c r="N573" s="79"/>
      <c r="Q573" s="2"/>
      <c r="R573" s="2"/>
      <c r="S573" s="2"/>
      <c r="T573" s="2"/>
      <c r="Y573" s="59"/>
      <c r="Z573" s="59"/>
      <c r="AA573" s="59"/>
    </row>
    <row r="574" spans="1:27" x14ac:dyDescent="0.25">
      <c r="A574" s="80">
        <v>843</v>
      </c>
      <c r="B574" s="81">
        <v>8043</v>
      </c>
      <c r="C574" s="81" t="s">
        <v>2</v>
      </c>
      <c r="D574" s="81"/>
      <c r="E574" s="81" t="str">
        <f>CONCATENATE(C574,D574)</f>
        <v>X</v>
      </c>
      <c r="F574" s="81" t="s">
        <v>121</v>
      </c>
      <c r="G574" s="82">
        <v>2</v>
      </c>
      <c r="H574" s="81" t="str">
        <f t="shared" ref="H574:H581" si="699">CONCATENATE(F574,"/",G574)</f>
        <v>XXX311/2</v>
      </c>
      <c r="I574" s="83" t="s">
        <v>3</v>
      </c>
      <c r="J574" s="83" t="s">
        <v>3</v>
      </c>
      <c r="K574" s="67">
        <v>0.19652777777777777</v>
      </c>
      <c r="L574" s="84">
        <v>0.19791666666666666</v>
      </c>
      <c r="M574" s="81" t="s">
        <v>50</v>
      </c>
      <c r="N574" s="85">
        <v>0.23611111111111113</v>
      </c>
      <c r="O574" s="81" t="s">
        <v>19</v>
      </c>
      <c r="P574" s="81" t="str">
        <f t="shared" ref="P574:P580" si="700">IF(M575=O574,"OK","POZOR")</f>
        <v>OK</v>
      </c>
      <c r="Q574" s="14">
        <f t="shared" ref="Q574:Q581" si="701">IF(ISNUMBER(G574),N574-L574,IF(F574="přejezd",N574-L574,0))</f>
        <v>3.8194444444444475E-2</v>
      </c>
      <c r="R574" s="14">
        <f t="shared" ref="R574:R581" si="702">IF(ISNUMBER(G574),L574-K574,0)</f>
        <v>1.388888888888884E-3</v>
      </c>
      <c r="S574" s="14">
        <f t="shared" ref="S574:S581" si="703">Q574+R574</f>
        <v>3.9583333333333359E-2</v>
      </c>
      <c r="T574" s="14"/>
      <c r="U574" s="13">
        <v>32.799999999999997</v>
      </c>
      <c r="V574" s="13">
        <f>INDEX('Počty dní'!A:E,MATCH(E574,'Počty dní'!C:C,0),4)</f>
        <v>195</v>
      </c>
      <c r="W574" s="16">
        <f>V574*U574</f>
        <v>6395.9999999999991</v>
      </c>
      <c r="Y574" s="59"/>
      <c r="Z574" s="59"/>
      <c r="AA574" s="59"/>
    </row>
    <row r="575" spans="1:27" x14ac:dyDescent="0.25">
      <c r="A575" s="86">
        <v>843</v>
      </c>
      <c r="B575" s="87">
        <v>8043</v>
      </c>
      <c r="C575" s="87" t="s">
        <v>2</v>
      </c>
      <c r="D575" s="87"/>
      <c r="E575" s="87" t="str">
        <f t="shared" ref="E575" si="704">CONCATENATE(C575,D575)</f>
        <v>X</v>
      </c>
      <c r="F575" s="87" t="s">
        <v>123</v>
      </c>
      <c r="G575" s="88">
        <v>1</v>
      </c>
      <c r="H575" s="87" t="str">
        <f t="shared" ref="H575" si="705">CONCATENATE(F575,"/",G575)</f>
        <v>XXX294/1</v>
      </c>
      <c r="I575" s="89" t="s">
        <v>3</v>
      </c>
      <c r="J575" s="89" t="s">
        <v>3</v>
      </c>
      <c r="K575" s="65">
        <v>0.2361111111111111</v>
      </c>
      <c r="L575" s="90">
        <v>0.23680555555555555</v>
      </c>
      <c r="M575" s="87" t="s">
        <v>19</v>
      </c>
      <c r="N575" s="91">
        <v>0.25208333333333333</v>
      </c>
      <c r="O575" s="87" t="s">
        <v>19</v>
      </c>
      <c r="P575" s="87" t="str">
        <f t="shared" si="700"/>
        <v>OK</v>
      </c>
      <c r="Q575" s="4">
        <f t="shared" si="701"/>
        <v>1.5277777777777779E-2</v>
      </c>
      <c r="R575" s="4">
        <f t="shared" si="702"/>
        <v>6.9444444444444198E-4</v>
      </c>
      <c r="S575" s="4">
        <f t="shared" si="703"/>
        <v>1.5972222222222221E-2</v>
      </c>
      <c r="T575" s="4">
        <f t="shared" ref="T575:T581" si="706">K575-N574</f>
        <v>0</v>
      </c>
      <c r="U575" s="1">
        <v>14.8</v>
      </c>
      <c r="V575" s="1">
        <f>INDEX('Počty dní'!A:E,MATCH(E575,'Počty dní'!C:C,0),4)</f>
        <v>195</v>
      </c>
      <c r="W575" s="17">
        <f t="shared" ref="W575" si="707">V575*U575</f>
        <v>2886</v>
      </c>
      <c r="Y575" s="59"/>
      <c r="Z575" s="59"/>
      <c r="AA575" s="59"/>
    </row>
    <row r="576" spans="1:27" x14ac:dyDescent="0.25">
      <c r="A576" s="86">
        <v>843</v>
      </c>
      <c r="B576" s="87">
        <v>8043</v>
      </c>
      <c r="C576" s="87" t="s">
        <v>2</v>
      </c>
      <c r="D576" s="87"/>
      <c r="E576" s="87" t="str">
        <f t="shared" ref="E576" si="708">CONCATENATE(C576,D576)</f>
        <v>X</v>
      </c>
      <c r="F576" s="87" t="s">
        <v>121</v>
      </c>
      <c r="G576" s="88">
        <v>5</v>
      </c>
      <c r="H576" s="87" t="str">
        <f t="shared" si="699"/>
        <v>XXX311/5</v>
      </c>
      <c r="I576" s="89" t="s">
        <v>3</v>
      </c>
      <c r="J576" s="89" t="s">
        <v>3</v>
      </c>
      <c r="K576" s="65">
        <v>0.25208333333333333</v>
      </c>
      <c r="L576" s="90">
        <v>0.25347222222222221</v>
      </c>
      <c r="M576" s="87" t="s">
        <v>19</v>
      </c>
      <c r="N576" s="91">
        <v>0.3</v>
      </c>
      <c r="O576" s="87" t="s">
        <v>50</v>
      </c>
      <c r="P576" s="87" t="str">
        <f t="shared" si="700"/>
        <v>OK</v>
      </c>
      <c r="Q576" s="4">
        <f t="shared" si="701"/>
        <v>4.6527777777777779E-2</v>
      </c>
      <c r="R576" s="4">
        <f t="shared" si="702"/>
        <v>1.388888888888884E-3</v>
      </c>
      <c r="S576" s="4">
        <f t="shared" si="703"/>
        <v>4.7916666666666663E-2</v>
      </c>
      <c r="T576" s="4">
        <f t="shared" si="706"/>
        <v>0</v>
      </c>
      <c r="U576" s="1">
        <v>32.4</v>
      </c>
      <c r="V576" s="1">
        <f>INDEX('Počty dní'!A:E,MATCH(E576,'Počty dní'!C:C,0),4)</f>
        <v>195</v>
      </c>
      <c r="W576" s="17">
        <f t="shared" ref="W576" si="709">V576*U576</f>
        <v>6318</v>
      </c>
      <c r="Y576" s="59"/>
      <c r="Z576" s="59"/>
      <c r="AA576" s="59"/>
    </row>
    <row r="577" spans="1:27" x14ac:dyDescent="0.25">
      <c r="A577" s="86">
        <v>843</v>
      </c>
      <c r="B577" s="87">
        <v>8043</v>
      </c>
      <c r="C577" s="87" t="s">
        <v>2</v>
      </c>
      <c r="D577" s="87"/>
      <c r="E577" s="87" t="str">
        <f>CONCATENATE(C577,D577)</f>
        <v>X</v>
      </c>
      <c r="F577" s="87" t="s">
        <v>121</v>
      </c>
      <c r="G577" s="88">
        <v>12</v>
      </c>
      <c r="H577" s="87" t="str">
        <f t="shared" si="699"/>
        <v>XXX311/12</v>
      </c>
      <c r="I577" s="89" t="s">
        <v>3</v>
      </c>
      <c r="J577" s="89" t="s">
        <v>3</v>
      </c>
      <c r="K577" s="65">
        <v>0.52777777777777779</v>
      </c>
      <c r="L577" s="90">
        <v>0.53125</v>
      </c>
      <c r="M577" s="87" t="s">
        <v>50</v>
      </c>
      <c r="N577" s="91">
        <v>0.57986111111111105</v>
      </c>
      <c r="O577" s="87" t="s">
        <v>19</v>
      </c>
      <c r="P577" s="87" t="str">
        <f t="shared" si="700"/>
        <v>OK</v>
      </c>
      <c r="Q577" s="4">
        <f t="shared" si="701"/>
        <v>4.8611111111111049E-2</v>
      </c>
      <c r="R577" s="4">
        <f t="shared" si="702"/>
        <v>3.4722222222222099E-3</v>
      </c>
      <c r="S577" s="4">
        <f t="shared" si="703"/>
        <v>5.2083333333333259E-2</v>
      </c>
      <c r="T577" s="4">
        <f t="shared" si="706"/>
        <v>0.2277777777777778</v>
      </c>
      <c r="U577" s="1">
        <v>32.799999999999997</v>
      </c>
      <c r="V577" s="1">
        <f>INDEX('Počty dní'!A:E,MATCH(E577,'Počty dní'!C:C,0),4)</f>
        <v>195</v>
      </c>
      <c r="W577" s="17">
        <f>V577*U577</f>
        <v>6395.9999999999991</v>
      </c>
      <c r="Y577" s="59"/>
      <c r="Z577" s="59"/>
      <c r="AA577" s="59"/>
    </row>
    <row r="578" spans="1:27" x14ac:dyDescent="0.25">
      <c r="A578" s="86">
        <v>843</v>
      </c>
      <c r="B578" s="87">
        <v>8043</v>
      </c>
      <c r="C578" s="87" t="s">
        <v>2</v>
      </c>
      <c r="D578" s="87"/>
      <c r="E578" s="87" t="str">
        <f>CONCATENATE(C578,D578)</f>
        <v>X</v>
      </c>
      <c r="F578" s="87" t="s">
        <v>121</v>
      </c>
      <c r="G578" s="88">
        <v>15</v>
      </c>
      <c r="H578" s="87" t="str">
        <f t="shared" si="699"/>
        <v>XXX311/15</v>
      </c>
      <c r="I578" s="89" t="s">
        <v>3</v>
      </c>
      <c r="J578" s="89" t="s">
        <v>3</v>
      </c>
      <c r="K578" s="65">
        <v>0.57986111111111116</v>
      </c>
      <c r="L578" s="90">
        <v>0.58333333333333337</v>
      </c>
      <c r="M578" s="87" t="s">
        <v>19</v>
      </c>
      <c r="N578" s="91">
        <v>0.63124999999999998</v>
      </c>
      <c r="O578" s="87" t="s">
        <v>50</v>
      </c>
      <c r="P578" s="87" t="str">
        <f t="shared" si="700"/>
        <v>OK</v>
      </c>
      <c r="Q578" s="4">
        <f t="shared" si="701"/>
        <v>4.7916666666666607E-2</v>
      </c>
      <c r="R578" s="4">
        <f t="shared" si="702"/>
        <v>3.4722222222222099E-3</v>
      </c>
      <c r="S578" s="4">
        <f t="shared" si="703"/>
        <v>5.1388888888888817E-2</v>
      </c>
      <c r="T578" s="4">
        <f t="shared" si="706"/>
        <v>0</v>
      </c>
      <c r="U578" s="1">
        <v>32.799999999999997</v>
      </c>
      <c r="V578" s="1">
        <f>INDEX('Počty dní'!A:E,MATCH(E578,'Počty dní'!C:C,0),4)</f>
        <v>195</v>
      </c>
      <c r="W578" s="17">
        <f>V578*U578</f>
        <v>6395.9999999999991</v>
      </c>
      <c r="Y578" s="59"/>
      <c r="Z578" s="59"/>
      <c r="AA578" s="59"/>
    </row>
    <row r="579" spans="1:27" x14ac:dyDescent="0.25">
      <c r="A579" s="86">
        <v>843</v>
      </c>
      <c r="B579" s="87">
        <v>8043</v>
      </c>
      <c r="C579" s="87" t="s">
        <v>2</v>
      </c>
      <c r="D579" s="87"/>
      <c r="E579" s="87" t="str">
        <f>CONCATENATE(C579,D579)</f>
        <v>X</v>
      </c>
      <c r="F579" s="87" t="s">
        <v>121</v>
      </c>
      <c r="G579" s="88">
        <v>18</v>
      </c>
      <c r="H579" s="87" t="str">
        <f t="shared" si="699"/>
        <v>XXX311/18</v>
      </c>
      <c r="I579" s="89" t="s">
        <v>3</v>
      </c>
      <c r="J579" s="89" t="s">
        <v>3</v>
      </c>
      <c r="K579" s="65">
        <v>0.65416666666666667</v>
      </c>
      <c r="L579" s="90">
        <v>0.65625</v>
      </c>
      <c r="M579" s="87" t="s">
        <v>50</v>
      </c>
      <c r="N579" s="91">
        <v>0.69930555555555562</v>
      </c>
      <c r="O579" s="87" t="s">
        <v>19</v>
      </c>
      <c r="P579" s="87" t="str">
        <f t="shared" si="700"/>
        <v>OK</v>
      </c>
      <c r="Q579" s="4">
        <f t="shared" si="701"/>
        <v>4.3055555555555625E-2</v>
      </c>
      <c r="R579" s="4">
        <f t="shared" si="702"/>
        <v>2.0833333333333259E-3</v>
      </c>
      <c r="S579" s="4">
        <f t="shared" si="703"/>
        <v>4.5138888888888951E-2</v>
      </c>
      <c r="T579" s="4">
        <f t="shared" si="706"/>
        <v>2.2916666666666696E-2</v>
      </c>
      <c r="U579" s="1">
        <v>28.9</v>
      </c>
      <c r="V579" s="1">
        <f>INDEX('Počty dní'!A:E,MATCH(E579,'Počty dní'!C:C,0),4)</f>
        <v>195</v>
      </c>
      <c r="W579" s="17">
        <f>V579*U579</f>
        <v>5635.5</v>
      </c>
      <c r="Y579" s="59"/>
      <c r="Z579" s="59"/>
      <c r="AA579" s="59"/>
    </row>
    <row r="580" spans="1:27" x14ac:dyDescent="0.25">
      <c r="A580" s="86">
        <v>843</v>
      </c>
      <c r="B580" s="87">
        <v>8043</v>
      </c>
      <c r="C580" s="87" t="s">
        <v>2</v>
      </c>
      <c r="D580" s="87"/>
      <c r="E580" s="87" t="str">
        <f>CONCATENATE(C580,D580)</f>
        <v>X</v>
      </c>
      <c r="F580" s="87" t="s">
        <v>123</v>
      </c>
      <c r="G580" s="88">
        <v>6</v>
      </c>
      <c r="H580" s="87" t="str">
        <f>CONCATENATE(F580,"/",G580)</f>
        <v>XXX294/6</v>
      </c>
      <c r="I580" s="89" t="s">
        <v>3</v>
      </c>
      <c r="J580" s="89" t="s">
        <v>3</v>
      </c>
      <c r="K580" s="65">
        <v>0.70277777777777772</v>
      </c>
      <c r="L580" s="90">
        <v>0.70486111111111116</v>
      </c>
      <c r="M580" s="87" t="s">
        <v>19</v>
      </c>
      <c r="N580" s="91">
        <v>0.72013888888888888</v>
      </c>
      <c r="O580" s="87" t="s">
        <v>19</v>
      </c>
      <c r="P580" s="87" t="str">
        <f t="shared" si="700"/>
        <v>OK</v>
      </c>
      <c r="Q580" s="4">
        <f t="shared" si="701"/>
        <v>1.5277777777777724E-2</v>
      </c>
      <c r="R580" s="4">
        <f t="shared" si="702"/>
        <v>2.083333333333437E-3</v>
      </c>
      <c r="S580" s="4">
        <f t="shared" si="703"/>
        <v>1.736111111111116E-2</v>
      </c>
      <c r="T580" s="4">
        <f t="shared" si="706"/>
        <v>3.4722222222220989E-3</v>
      </c>
      <c r="U580" s="1">
        <v>14.8</v>
      </c>
      <c r="V580" s="1">
        <f>INDEX('Počty dní'!A:E,MATCH(E580,'Počty dní'!C:C,0),4)</f>
        <v>195</v>
      </c>
      <c r="W580" s="17">
        <f>V580*U580</f>
        <v>2886</v>
      </c>
      <c r="Y580" s="59"/>
      <c r="Z580" s="59"/>
      <c r="AA580" s="59"/>
    </row>
    <row r="581" spans="1:27" ht="15.75" thickBot="1" x14ac:dyDescent="0.3">
      <c r="A581" s="86">
        <v>843</v>
      </c>
      <c r="B581" s="87">
        <v>8043</v>
      </c>
      <c r="C581" s="87" t="s">
        <v>2</v>
      </c>
      <c r="D581" s="87"/>
      <c r="E581" s="87" t="str">
        <f>CONCATENATE(C581,D581)</f>
        <v>X</v>
      </c>
      <c r="F581" s="87" t="s">
        <v>121</v>
      </c>
      <c r="G581" s="88">
        <v>21</v>
      </c>
      <c r="H581" s="87" t="str">
        <f t="shared" si="699"/>
        <v>XXX311/21</v>
      </c>
      <c r="I581" s="89" t="s">
        <v>3</v>
      </c>
      <c r="J581" s="89" t="s">
        <v>3</v>
      </c>
      <c r="K581" s="65">
        <v>0.72083333333333333</v>
      </c>
      <c r="L581" s="90">
        <v>0.72222222222222221</v>
      </c>
      <c r="M581" s="87" t="s">
        <v>19</v>
      </c>
      <c r="N581" s="91">
        <v>0.75624999999999998</v>
      </c>
      <c r="O581" s="87" t="s">
        <v>50</v>
      </c>
      <c r="P581" s="87"/>
      <c r="Q581" s="4">
        <f t="shared" si="701"/>
        <v>3.4027777777777768E-2</v>
      </c>
      <c r="R581" s="4">
        <f t="shared" si="702"/>
        <v>1.388888888888884E-3</v>
      </c>
      <c r="S581" s="4">
        <f t="shared" si="703"/>
        <v>3.5416666666666652E-2</v>
      </c>
      <c r="T581" s="4">
        <f t="shared" si="706"/>
        <v>6.9444444444444198E-4</v>
      </c>
      <c r="U581" s="1">
        <v>30.8</v>
      </c>
      <c r="V581" s="1">
        <f>INDEX('Počty dní'!A:E,MATCH(E581,'Počty dní'!C:C,0),4)</f>
        <v>195</v>
      </c>
      <c r="W581" s="17">
        <f>V581*U581</f>
        <v>6006</v>
      </c>
      <c r="Y581" s="59"/>
      <c r="Z581" s="59"/>
      <c r="AA581" s="59"/>
    </row>
    <row r="582" spans="1:27" ht="15.75" thickBot="1" x14ac:dyDescent="0.3">
      <c r="A582" s="106" t="str">
        <f ca="1">CONCATENATE(INDIRECT("R[-3]C[0]",FALSE),"celkem")</f>
        <v>843celkem</v>
      </c>
      <c r="B582" s="107"/>
      <c r="C582" s="107" t="str">
        <f ca="1">INDIRECT("R[-1]C[12]",FALSE)</f>
        <v>Třešť,,nám.</v>
      </c>
      <c r="D582" s="108"/>
      <c r="E582" s="107"/>
      <c r="F582" s="108"/>
      <c r="G582" s="109"/>
      <c r="H582" s="110"/>
      <c r="I582" s="111"/>
      <c r="J582" s="112" t="str">
        <f ca="1">INDIRECT("R[-3]C[0]",FALSE)</f>
        <v>S</v>
      </c>
      <c r="K582" s="113"/>
      <c r="L582" s="114"/>
      <c r="M582" s="115"/>
      <c r="N582" s="114"/>
      <c r="O582" s="116"/>
      <c r="P582" s="107"/>
      <c r="Q582" s="8">
        <f>SUM(Q574:Q581)</f>
        <v>0.28888888888888881</v>
      </c>
      <c r="R582" s="8">
        <f t="shared" ref="R582:T582" si="710">SUM(R574:R581)</f>
        <v>1.5972222222222276E-2</v>
      </c>
      <c r="S582" s="8">
        <f t="shared" si="710"/>
        <v>0.30486111111111108</v>
      </c>
      <c r="T582" s="8">
        <f t="shared" si="710"/>
        <v>0.25486111111111104</v>
      </c>
      <c r="U582" s="9">
        <f>SUM(U574:U581)</f>
        <v>220.10000000000002</v>
      </c>
      <c r="V582" s="10"/>
      <c r="W582" s="11">
        <f>SUM(W574:W581)</f>
        <v>42919.5</v>
      </c>
      <c r="Y582" s="59"/>
      <c r="Z582" s="59"/>
      <c r="AA582" s="59"/>
    </row>
    <row r="583" spans="1:27" x14ac:dyDescent="0.25">
      <c r="Y583" s="59"/>
      <c r="Z583" s="59"/>
      <c r="AA583" s="59"/>
    </row>
    <row r="584" spans="1:27" ht="15.75" thickBot="1" x14ac:dyDescent="0.3">
      <c r="Y584" s="59"/>
      <c r="Z584" s="59"/>
      <c r="AA584" s="59"/>
    </row>
    <row r="585" spans="1:27" x14ac:dyDescent="0.25">
      <c r="A585" s="80">
        <v>844</v>
      </c>
      <c r="B585" s="81">
        <v>8044</v>
      </c>
      <c r="C585" s="81" t="s">
        <v>2</v>
      </c>
      <c r="D585" s="81"/>
      <c r="E585" s="81" t="str">
        <f>CONCATENATE(C585,D585)</f>
        <v>X</v>
      </c>
      <c r="F585" s="81" t="s">
        <v>32</v>
      </c>
      <c r="G585" s="82">
        <v>2</v>
      </c>
      <c r="H585" s="81" t="str">
        <f t="shared" ref="H585:H594" si="711">CONCATENATE(F585,"/",G585)</f>
        <v>XXX320/2</v>
      </c>
      <c r="I585" s="83" t="s">
        <v>3</v>
      </c>
      <c r="J585" s="83" t="s">
        <v>18</v>
      </c>
      <c r="K585" s="67">
        <v>0.2</v>
      </c>
      <c r="L585" s="84">
        <v>0.20208333333333331</v>
      </c>
      <c r="M585" s="81" t="s">
        <v>33</v>
      </c>
      <c r="N585" s="85">
        <v>0.22569444444444445</v>
      </c>
      <c r="O585" s="81" t="s">
        <v>9</v>
      </c>
      <c r="P585" s="81" t="str">
        <f t="shared" ref="P585:P593" si="712">IF(M586=O585,"OK","POZOR")</f>
        <v>OK</v>
      </c>
      <c r="Q585" s="14">
        <f t="shared" ref="Q585:Q594" si="713">IF(ISNUMBER(G585),N585-L585,IF(F585="přejezd",N585-L585,0))</f>
        <v>2.3611111111111138E-2</v>
      </c>
      <c r="R585" s="14">
        <f t="shared" ref="R585:R594" si="714">IF(ISNUMBER(G585),L585-K585,0)</f>
        <v>2.0833333333332982E-3</v>
      </c>
      <c r="S585" s="14">
        <f t="shared" ref="S585:S594" si="715">Q585+R585</f>
        <v>2.5694444444444436E-2</v>
      </c>
      <c r="T585" s="14"/>
      <c r="U585" s="13">
        <v>19.5</v>
      </c>
      <c r="V585" s="13">
        <f>INDEX('Počty dní'!A:E,MATCH(E585,'Počty dní'!C:C,0),4)</f>
        <v>195</v>
      </c>
      <c r="W585" s="16">
        <f>V585*U585</f>
        <v>3802.5</v>
      </c>
      <c r="Y585" s="59"/>
      <c r="Z585" s="59"/>
      <c r="AA585" s="59"/>
    </row>
    <row r="586" spans="1:27" x14ac:dyDescent="0.25">
      <c r="A586" s="86">
        <v>844</v>
      </c>
      <c r="B586" s="87">
        <v>8044</v>
      </c>
      <c r="C586" s="87" t="s">
        <v>2</v>
      </c>
      <c r="D586" s="87"/>
      <c r="E586" s="87" t="str">
        <f t="shared" ref="E586:E594" si="716">CONCATENATE(C586,D586)</f>
        <v>X</v>
      </c>
      <c r="F586" s="87" t="s">
        <v>32</v>
      </c>
      <c r="G586" s="88">
        <v>1</v>
      </c>
      <c r="H586" s="87" t="str">
        <f t="shared" si="711"/>
        <v>XXX320/1</v>
      </c>
      <c r="I586" s="89" t="s">
        <v>3</v>
      </c>
      <c r="J586" s="89" t="s">
        <v>18</v>
      </c>
      <c r="K586" s="65">
        <v>0.25</v>
      </c>
      <c r="L586" s="90">
        <v>0.25138888888888888</v>
      </c>
      <c r="M586" s="87" t="s">
        <v>9</v>
      </c>
      <c r="N586" s="91">
        <v>0.27430555555555552</v>
      </c>
      <c r="O586" s="87" t="s">
        <v>33</v>
      </c>
      <c r="P586" s="87" t="str">
        <f t="shared" si="712"/>
        <v>OK</v>
      </c>
      <c r="Q586" s="4">
        <f t="shared" si="713"/>
        <v>2.2916666666666641E-2</v>
      </c>
      <c r="R586" s="4">
        <f t="shared" si="714"/>
        <v>1.388888888888884E-3</v>
      </c>
      <c r="S586" s="4">
        <f t="shared" si="715"/>
        <v>2.4305555555555525E-2</v>
      </c>
      <c r="T586" s="4">
        <f t="shared" ref="T586:T594" si="717">K586-N585</f>
        <v>2.4305555555555552E-2</v>
      </c>
      <c r="U586" s="1">
        <v>19.5</v>
      </c>
      <c r="V586" s="1">
        <f>INDEX('Počty dní'!A:E,MATCH(E586,'Počty dní'!C:C,0),4)</f>
        <v>195</v>
      </c>
      <c r="W586" s="17">
        <f t="shared" ref="W586:W594" si="718">V586*U586</f>
        <v>3802.5</v>
      </c>
      <c r="Y586" s="59"/>
      <c r="Z586" s="59"/>
      <c r="AA586" s="59"/>
    </row>
    <row r="587" spans="1:27" x14ac:dyDescent="0.25">
      <c r="A587" s="86">
        <v>844</v>
      </c>
      <c r="B587" s="87">
        <v>8044</v>
      </c>
      <c r="C587" s="87" t="s">
        <v>2</v>
      </c>
      <c r="D587" s="87"/>
      <c r="E587" s="87" t="str">
        <f>CONCATENATE(C587,D587)</f>
        <v>X</v>
      </c>
      <c r="F587" s="87" t="s">
        <v>32</v>
      </c>
      <c r="G587" s="88">
        <v>4</v>
      </c>
      <c r="H587" s="87" t="str">
        <f t="shared" si="711"/>
        <v>XXX320/4</v>
      </c>
      <c r="I587" s="89" t="s">
        <v>18</v>
      </c>
      <c r="J587" s="89" t="s">
        <v>18</v>
      </c>
      <c r="K587" s="65">
        <v>0.27500000000000002</v>
      </c>
      <c r="L587" s="90">
        <v>0.27708333333333335</v>
      </c>
      <c r="M587" s="87" t="s">
        <v>33</v>
      </c>
      <c r="N587" s="91">
        <v>0.30902777777777779</v>
      </c>
      <c r="O587" s="87" t="s">
        <v>9</v>
      </c>
      <c r="P587" s="87" t="str">
        <f t="shared" si="712"/>
        <v>OK</v>
      </c>
      <c r="Q587" s="4">
        <f t="shared" si="713"/>
        <v>3.1944444444444442E-2</v>
      </c>
      <c r="R587" s="4">
        <f t="shared" si="714"/>
        <v>2.0833333333333259E-3</v>
      </c>
      <c r="S587" s="4">
        <f t="shared" si="715"/>
        <v>3.4027777777777768E-2</v>
      </c>
      <c r="T587" s="4">
        <f t="shared" si="717"/>
        <v>6.9444444444449749E-4</v>
      </c>
      <c r="U587" s="1">
        <v>27.3</v>
      </c>
      <c r="V587" s="1">
        <f>INDEX('Počty dní'!A:E,MATCH(E587,'Počty dní'!C:C,0),4)</f>
        <v>195</v>
      </c>
      <c r="W587" s="17">
        <f>V587*U587</f>
        <v>5323.5</v>
      </c>
      <c r="Y587" s="59"/>
      <c r="Z587" s="59"/>
      <c r="AA587" s="59"/>
    </row>
    <row r="588" spans="1:27" x14ac:dyDescent="0.25">
      <c r="A588" s="86">
        <v>844</v>
      </c>
      <c r="B588" s="87">
        <v>8044</v>
      </c>
      <c r="C588" s="87" t="s">
        <v>2</v>
      </c>
      <c r="D588" s="87"/>
      <c r="E588" s="87" t="str">
        <f t="shared" si="716"/>
        <v>X</v>
      </c>
      <c r="F588" s="87" t="s">
        <v>32</v>
      </c>
      <c r="G588" s="88">
        <v>5</v>
      </c>
      <c r="H588" s="87" t="str">
        <f t="shared" si="711"/>
        <v>XXX320/5</v>
      </c>
      <c r="I588" s="89" t="s">
        <v>3</v>
      </c>
      <c r="J588" s="89" t="s">
        <v>18</v>
      </c>
      <c r="K588" s="65">
        <v>0.52083333333333337</v>
      </c>
      <c r="L588" s="90">
        <v>0.52430555555555558</v>
      </c>
      <c r="M588" s="87" t="s">
        <v>9</v>
      </c>
      <c r="N588" s="91">
        <v>0.55694444444444446</v>
      </c>
      <c r="O588" s="87" t="s">
        <v>33</v>
      </c>
      <c r="P588" s="87" t="str">
        <f t="shared" si="712"/>
        <v>OK</v>
      </c>
      <c r="Q588" s="4">
        <f t="shared" si="713"/>
        <v>3.2638888888888884E-2</v>
      </c>
      <c r="R588" s="4">
        <f t="shared" si="714"/>
        <v>3.4722222222222099E-3</v>
      </c>
      <c r="S588" s="4">
        <f t="shared" si="715"/>
        <v>3.6111111111111094E-2</v>
      </c>
      <c r="T588" s="4">
        <f t="shared" si="717"/>
        <v>0.21180555555555558</v>
      </c>
      <c r="U588" s="1">
        <v>27.3</v>
      </c>
      <c r="V588" s="1">
        <f>INDEX('Počty dní'!A:E,MATCH(E588,'Počty dní'!C:C,0),4)</f>
        <v>195</v>
      </c>
      <c r="W588" s="17">
        <f t="shared" si="718"/>
        <v>5323.5</v>
      </c>
      <c r="Y588" s="59"/>
      <c r="Z588" s="59"/>
      <c r="AA588" s="59"/>
    </row>
    <row r="589" spans="1:27" x14ac:dyDescent="0.25">
      <c r="A589" s="86">
        <v>844</v>
      </c>
      <c r="B589" s="87">
        <v>8044</v>
      </c>
      <c r="C589" s="87" t="s">
        <v>2</v>
      </c>
      <c r="D589" s="87"/>
      <c r="E589" s="87" t="str">
        <f>CONCATENATE(C589,D589)</f>
        <v>X</v>
      </c>
      <c r="F589" s="87" t="s">
        <v>32</v>
      </c>
      <c r="G589" s="88">
        <v>8</v>
      </c>
      <c r="H589" s="87" t="str">
        <f t="shared" si="711"/>
        <v>XXX320/8</v>
      </c>
      <c r="I589" s="89" t="s">
        <v>3</v>
      </c>
      <c r="J589" s="89" t="s">
        <v>18</v>
      </c>
      <c r="K589" s="65">
        <v>0.55694444444444446</v>
      </c>
      <c r="L589" s="90">
        <v>0.55833333333333335</v>
      </c>
      <c r="M589" s="87" t="s">
        <v>33</v>
      </c>
      <c r="N589" s="91">
        <v>0.58194444444444449</v>
      </c>
      <c r="O589" s="87" t="s">
        <v>9</v>
      </c>
      <c r="P589" s="87" t="str">
        <f t="shared" si="712"/>
        <v>OK</v>
      </c>
      <c r="Q589" s="4">
        <f t="shared" si="713"/>
        <v>2.3611111111111138E-2</v>
      </c>
      <c r="R589" s="4">
        <f t="shared" si="714"/>
        <v>1.388888888888884E-3</v>
      </c>
      <c r="S589" s="4">
        <f t="shared" si="715"/>
        <v>2.5000000000000022E-2</v>
      </c>
      <c r="T589" s="4">
        <f t="shared" si="717"/>
        <v>0</v>
      </c>
      <c r="U589" s="1">
        <v>19.5</v>
      </c>
      <c r="V589" s="1">
        <f>INDEX('Počty dní'!A:E,MATCH(E589,'Počty dní'!C:C,0),4)</f>
        <v>195</v>
      </c>
      <c r="W589" s="17">
        <f>V589*U589</f>
        <v>3802.5</v>
      </c>
      <c r="Y589" s="59"/>
      <c r="Z589" s="59"/>
      <c r="AA589" s="59"/>
    </row>
    <row r="590" spans="1:27" x14ac:dyDescent="0.25">
      <c r="A590" s="86">
        <v>844</v>
      </c>
      <c r="B590" s="87">
        <v>8044</v>
      </c>
      <c r="C590" s="87" t="s">
        <v>2</v>
      </c>
      <c r="D590" s="87"/>
      <c r="E590" s="87" t="str">
        <f t="shared" si="716"/>
        <v>X</v>
      </c>
      <c r="F590" s="87" t="s">
        <v>32</v>
      </c>
      <c r="G590" s="88">
        <v>7</v>
      </c>
      <c r="H590" s="87" t="str">
        <f t="shared" si="711"/>
        <v>XXX320/7</v>
      </c>
      <c r="I590" s="89" t="s">
        <v>18</v>
      </c>
      <c r="J590" s="89" t="s">
        <v>18</v>
      </c>
      <c r="K590" s="65">
        <v>0.60416666666666663</v>
      </c>
      <c r="L590" s="90">
        <v>0.60763888888888895</v>
      </c>
      <c r="M590" s="87" t="s">
        <v>9</v>
      </c>
      <c r="N590" s="91">
        <v>0.64027777777777783</v>
      </c>
      <c r="O590" s="87" t="s">
        <v>33</v>
      </c>
      <c r="P590" s="87" t="str">
        <f t="shared" si="712"/>
        <v>OK</v>
      </c>
      <c r="Q590" s="4">
        <f t="shared" si="713"/>
        <v>3.2638888888888884E-2</v>
      </c>
      <c r="R590" s="4">
        <f t="shared" si="714"/>
        <v>3.4722222222223209E-3</v>
      </c>
      <c r="S590" s="4">
        <f t="shared" si="715"/>
        <v>3.6111111111111205E-2</v>
      </c>
      <c r="T590" s="4">
        <f t="shared" si="717"/>
        <v>2.2222222222222143E-2</v>
      </c>
      <c r="U590" s="1">
        <v>27.3</v>
      </c>
      <c r="V590" s="1">
        <f>INDEX('Počty dní'!A:E,MATCH(E590,'Počty dní'!C:C,0),4)</f>
        <v>195</v>
      </c>
      <c r="W590" s="17">
        <f t="shared" si="718"/>
        <v>5323.5</v>
      </c>
      <c r="Y590" s="59"/>
      <c r="Z590" s="59"/>
      <c r="AA590" s="59"/>
    </row>
    <row r="591" spans="1:27" x14ac:dyDescent="0.25">
      <c r="A591" s="86">
        <v>844</v>
      </c>
      <c r="B591" s="87">
        <v>8044</v>
      </c>
      <c r="C591" s="87" t="s">
        <v>2</v>
      </c>
      <c r="D591" s="87"/>
      <c r="E591" s="87" t="str">
        <f>CONCATENATE(C591,D591)</f>
        <v>X</v>
      </c>
      <c r="F591" s="87" t="s">
        <v>32</v>
      </c>
      <c r="G591" s="88">
        <v>10</v>
      </c>
      <c r="H591" s="87" t="str">
        <f t="shared" si="711"/>
        <v>XXX320/10</v>
      </c>
      <c r="I591" s="89" t="s">
        <v>3</v>
      </c>
      <c r="J591" s="89" t="s">
        <v>18</v>
      </c>
      <c r="K591" s="65">
        <v>0.64027777777777772</v>
      </c>
      <c r="L591" s="90">
        <v>0.64166666666666672</v>
      </c>
      <c r="M591" s="87" t="s">
        <v>33</v>
      </c>
      <c r="N591" s="91">
        <v>0.66527777777777775</v>
      </c>
      <c r="O591" s="87" t="s">
        <v>9</v>
      </c>
      <c r="P591" s="87" t="str">
        <f t="shared" si="712"/>
        <v>OK</v>
      </c>
      <c r="Q591" s="4">
        <f t="shared" si="713"/>
        <v>2.3611111111111027E-2</v>
      </c>
      <c r="R591" s="4">
        <f t="shared" si="714"/>
        <v>1.388888888888995E-3</v>
      </c>
      <c r="S591" s="4">
        <f t="shared" si="715"/>
        <v>2.5000000000000022E-2</v>
      </c>
      <c r="T591" s="4">
        <f t="shared" si="717"/>
        <v>0</v>
      </c>
      <c r="U591" s="1">
        <v>19.5</v>
      </c>
      <c r="V591" s="1">
        <f>INDEX('Počty dní'!A:E,MATCH(E591,'Počty dní'!C:C,0),4)</f>
        <v>195</v>
      </c>
      <c r="W591" s="17">
        <f>V591*U591</f>
        <v>3802.5</v>
      </c>
      <c r="Y591" s="59"/>
      <c r="Z591" s="59"/>
      <c r="AA591" s="59"/>
    </row>
    <row r="592" spans="1:27" x14ac:dyDescent="0.25">
      <c r="A592" s="86">
        <v>844</v>
      </c>
      <c r="B592" s="87">
        <v>8044</v>
      </c>
      <c r="C592" s="87" t="s">
        <v>2</v>
      </c>
      <c r="D592" s="87"/>
      <c r="E592" s="87" t="str">
        <f t="shared" si="716"/>
        <v>X</v>
      </c>
      <c r="F592" s="87" t="s">
        <v>32</v>
      </c>
      <c r="G592" s="88">
        <v>9</v>
      </c>
      <c r="H592" s="87" t="str">
        <f t="shared" si="711"/>
        <v>XXX320/9</v>
      </c>
      <c r="I592" s="89" t="s">
        <v>3</v>
      </c>
      <c r="J592" s="89" t="s">
        <v>18</v>
      </c>
      <c r="K592" s="65">
        <v>0.6875</v>
      </c>
      <c r="L592" s="90">
        <v>0.69097222222222221</v>
      </c>
      <c r="M592" s="87" t="s">
        <v>9</v>
      </c>
      <c r="N592" s="91">
        <v>0.71458333333333324</v>
      </c>
      <c r="O592" s="87" t="s">
        <v>33</v>
      </c>
      <c r="P592" s="87" t="str">
        <f t="shared" si="712"/>
        <v>OK</v>
      </c>
      <c r="Q592" s="4">
        <f t="shared" si="713"/>
        <v>2.3611111111111027E-2</v>
      </c>
      <c r="R592" s="4">
        <f t="shared" si="714"/>
        <v>3.4722222222222099E-3</v>
      </c>
      <c r="S592" s="4">
        <f t="shared" si="715"/>
        <v>2.7083333333333237E-2</v>
      </c>
      <c r="T592" s="4">
        <f t="shared" si="717"/>
        <v>2.2222222222222254E-2</v>
      </c>
      <c r="U592" s="1">
        <v>19.5</v>
      </c>
      <c r="V592" s="1">
        <f>INDEX('Počty dní'!A:E,MATCH(E592,'Počty dní'!C:C,0),4)</f>
        <v>195</v>
      </c>
      <c r="W592" s="17">
        <f t="shared" si="718"/>
        <v>3802.5</v>
      </c>
      <c r="Y592" s="59"/>
      <c r="Z592" s="59"/>
      <c r="AA592" s="59"/>
    </row>
    <row r="593" spans="1:27" x14ac:dyDescent="0.25">
      <c r="A593" s="86">
        <v>844</v>
      </c>
      <c r="B593" s="87">
        <v>8044</v>
      </c>
      <c r="C593" s="87" t="s">
        <v>2</v>
      </c>
      <c r="D593" s="87"/>
      <c r="E593" s="87" t="str">
        <f>CONCATENATE(C593,D593)</f>
        <v>X</v>
      </c>
      <c r="F593" s="87" t="s">
        <v>32</v>
      </c>
      <c r="G593" s="88">
        <v>12</v>
      </c>
      <c r="H593" s="87" t="str">
        <f t="shared" si="711"/>
        <v>XXX320/12</v>
      </c>
      <c r="I593" s="89" t="s">
        <v>3</v>
      </c>
      <c r="J593" s="89" t="s">
        <v>18</v>
      </c>
      <c r="K593" s="65">
        <v>0.72361111111111109</v>
      </c>
      <c r="L593" s="90">
        <v>0.72499999999999998</v>
      </c>
      <c r="M593" s="87" t="s">
        <v>33</v>
      </c>
      <c r="N593" s="91">
        <v>0.74861111111111101</v>
      </c>
      <c r="O593" s="87" t="s">
        <v>9</v>
      </c>
      <c r="P593" s="87" t="str">
        <f t="shared" si="712"/>
        <v>OK</v>
      </c>
      <c r="Q593" s="4">
        <f t="shared" si="713"/>
        <v>2.3611111111111027E-2</v>
      </c>
      <c r="R593" s="4">
        <f t="shared" si="714"/>
        <v>1.388888888888884E-3</v>
      </c>
      <c r="S593" s="4">
        <f t="shared" si="715"/>
        <v>2.4999999999999911E-2</v>
      </c>
      <c r="T593" s="4">
        <f t="shared" si="717"/>
        <v>9.0277777777778567E-3</v>
      </c>
      <c r="U593" s="1">
        <v>19.5</v>
      </c>
      <c r="V593" s="1">
        <f>INDEX('Počty dní'!A:E,MATCH(E593,'Počty dní'!C:C,0),4)</f>
        <v>195</v>
      </c>
      <c r="W593" s="17">
        <f>V593*U593</f>
        <v>3802.5</v>
      </c>
      <c r="Y593" s="59"/>
      <c r="Z593" s="59"/>
      <c r="AA593" s="59"/>
    </row>
    <row r="594" spans="1:27" ht="15.75" thickBot="1" x14ac:dyDescent="0.3">
      <c r="A594" s="86">
        <v>844</v>
      </c>
      <c r="B594" s="87">
        <v>8044</v>
      </c>
      <c r="C594" s="87" t="s">
        <v>2</v>
      </c>
      <c r="D594" s="87"/>
      <c r="E594" s="87" t="str">
        <f t="shared" si="716"/>
        <v>X</v>
      </c>
      <c r="F594" s="87" t="s">
        <v>32</v>
      </c>
      <c r="G594" s="88">
        <v>11</v>
      </c>
      <c r="H594" s="87" t="str">
        <f t="shared" si="711"/>
        <v>XXX320/11</v>
      </c>
      <c r="I594" s="89" t="s">
        <v>3</v>
      </c>
      <c r="J594" s="89" t="s">
        <v>18</v>
      </c>
      <c r="K594" s="65">
        <v>0.7729166666666667</v>
      </c>
      <c r="L594" s="90">
        <v>0.77430555555555547</v>
      </c>
      <c r="M594" s="87" t="s">
        <v>9</v>
      </c>
      <c r="N594" s="91">
        <v>0.79791666666666661</v>
      </c>
      <c r="O594" s="87" t="s">
        <v>33</v>
      </c>
      <c r="P594" s="87"/>
      <c r="Q594" s="4">
        <f t="shared" si="713"/>
        <v>2.3611111111111138E-2</v>
      </c>
      <c r="R594" s="4">
        <f t="shared" si="714"/>
        <v>1.3888888888887729E-3</v>
      </c>
      <c r="S594" s="4">
        <f t="shared" si="715"/>
        <v>2.4999999999999911E-2</v>
      </c>
      <c r="T594" s="4">
        <f t="shared" si="717"/>
        <v>2.4305555555555691E-2</v>
      </c>
      <c r="U594" s="1">
        <v>19.5</v>
      </c>
      <c r="V594" s="1">
        <f>INDEX('Počty dní'!A:E,MATCH(E594,'Počty dní'!C:C,0),4)</f>
        <v>195</v>
      </c>
      <c r="W594" s="17">
        <f t="shared" si="718"/>
        <v>3802.5</v>
      </c>
      <c r="Y594" s="59"/>
      <c r="Z594" s="59"/>
      <c r="AA594" s="59"/>
    </row>
    <row r="595" spans="1:27" ht="15.75" thickBot="1" x14ac:dyDescent="0.3">
      <c r="A595" s="106" t="str">
        <f ca="1">CONCATENATE(INDIRECT("R[-3]C[0]",FALSE),"celkem")</f>
        <v>844celkem</v>
      </c>
      <c r="B595" s="107"/>
      <c r="C595" s="107" t="str">
        <f ca="1">INDIRECT("R[-1]C[12]",FALSE)</f>
        <v>Rohozná</v>
      </c>
      <c r="D595" s="108"/>
      <c r="E595" s="107"/>
      <c r="F595" s="108"/>
      <c r="G595" s="109"/>
      <c r="H595" s="110"/>
      <c r="I595" s="111"/>
      <c r="J595" s="112" t="str">
        <f ca="1">INDIRECT("R[-3]C[0]",FALSE)</f>
        <v>V</v>
      </c>
      <c r="K595" s="113"/>
      <c r="L595" s="114"/>
      <c r="M595" s="115"/>
      <c r="N595" s="114"/>
      <c r="O595" s="116"/>
      <c r="P595" s="107"/>
      <c r="Q595" s="8">
        <f>SUM(Q585:Q594)</f>
        <v>0.26180555555555535</v>
      </c>
      <c r="R595" s="8">
        <f t="shared" ref="R595:T595" si="719">SUM(R585:R594)</f>
        <v>2.1527777777777785E-2</v>
      </c>
      <c r="S595" s="8">
        <f t="shared" si="719"/>
        <v>0.2833333333333331</v>
      </c>
      <c r="T595" s="8">
        <f t="shared" si="719"/>
        <v>0.31458333333333355</v>
      </c>
      <c r="U595" s="9">
        <f>SUM(U585:U594)</f>
        <v>218.4</v>
      </c>
      <c r="V595" s="10"/>
      <c r="W595" s="11">
        <f>SUM(W585:W594)</f>
        <v>42588</v>
      </c>
      <c r="Y595" s="59"/>
      <c r="Z595" s="59"/>
      <c r="AA595" s="59"/>
    </row>
    <row r="596" spans="1:27" x14ac:dyDescent="0.25">
      <c r="Y596" s="59"/>
      <c r="Z596" s="59"/>
      <c r="AA596" s="59"/>
    </row>
    <row r="597" spans="1:27" ht="15.75" thickBot="1" x14ac:dyDescent="0.3">
      <c r="Y597" s="59"/>
      <c r="Z597" s="59"/>
      <c r="AA597" s="59"/>
    </row>
    <row r="598" spans="1:27" x14ac:dyDescent="0.25">
      <c r="A598" s="80">
        <v>845</v>
      </c>
      <c r="B598" s="81">
        <v>8045</v>
      </c>
      <c r="C598" s="81" t="s">
        <v>2</v>
      </c>
      <c r="D598" s="81"/>
      <c r="E598" s="81" t="str">
        <f t="shared" ref="E598:E600" si="720">CONCATENATE(C598,D598)</f>
        <v>X</v>
      </c>
      <c r="F598" s="81" t="s">
        <v>34</v>
      </c>
      <c r="G598" s="82">
        <v>2</v>
      </c>
      <c r="H598" s="81" t="str">
        <f t="shared" ref="H598:H611" si="721">CONCATENATE(F598,"/",G598)</f>
        <v>XXX321/2</v>
      </c>
      <c r="I598" s="83" t="s">
        <v>3</v>
      </c>
      <c r="J598" s="83" t="s">
        <v>3</v>
      </c>
      <c r="K598" s="67">
        <v>0.24444444444444444</v>
      </c>
      <c r="L598" s="84">
        <v>0.24583333333333335</v>
      </c>
      <c r="M598" s="81" t="s">
        <v>16</v>
      </c>
      <c r="N598" s="85">
        <v>0.2673611111111111</v>
      </c>
      <c r="O598" s="81" t="s">
        <v>9</v>
      </c>
      <c r="P598" s="81" t="str">
        <f t="shared" ref="P598:P610" si="722">IF(M599=O598,"OK","POZOR")</f>
        <v>OK</v>
      </c>
      <c r="Q598" s="14">
        <f t="shared" ref="Q598:Q611" si="723">IF(ISNUMBER(G598),N598-L598,IF(F598="přejezd",N598-L598,0))</f>
        <v>2.1527777777777757E-2</v>
      </c>
      <c r="R598" s="14">
        <f t="shared" ref="R598:R611" si="724">IF(ISNUMBER(G598),L598-K598,0)</f>
        <v>1.3888888888889117E-3</v>
      </c>
      <c r="S598" s="14">
        <f t="shared" ref="S598:S611" si="725">Q598+R598</f>
        <v>2.2916666666666669E-2</v>
      </c>
      <c r="T598" s="14"/>
      <c r="U598" s="13">
        <v>18.600000000000001</v>
      </c>
      <c r="V598" s="13">
        <f>INDEX('Počty dní'!A:E,MATCH(E598,'Počty dní'!C:C,0),4)</f>
        <v>195</v>
      </c>
      <c r="W598" s="16">
        <f t="shared" ref="W598:W600" si="726">V598*U598</f>
        <v>3627.0000000000005</v>
      </c>
      <c r="Y598" s="59"/>
      <c r="Z598" s="59"/>
      <c r="AA598" s="59"/>
    </row>
    <row r="599" spans="1:27" x14ac:dyDescent="0.25">
      <c r="A599" s="86">
        <v>845</v>
      </c>
      <c r="B599" s="87">
        <v>8045</v>
      </c>
      <c r="C599" s="87" t="s">
        <v>2</v>
      </c>
      <c r="D599" s="87"/>
      <c r="E599" s="87" t="str">
        <f t="shared" si="720"/>
        <v>X</v>
      </c>
      <c r="F599" s="87" t="s">
        <v>37</v>
      </c>
      <c r="G599" s="88">
        <v>1</v>
      </c>
      <c r="H599" s="87" t="str">
        <f t="shared" si="721"/>
        <v>XXX326/1</v>
      </c>
      <c r="I599" s="89" t="s">
        <v>3</v>
      </c>
      <c r="J599" s="89" t="s">
        <v>3</v>
      </c>
      <c r="K599" s="65">
        <v>0.27291666666666664</v>
      </c>
      <c r="L599" s="90">
        <v>0.27430555555555552</v>
      </c>
      <c r="M599" s="87" t="s">
        <v>9</v>
      </c>
      <c r="N599" s="91">
        <v>0.28541666666666665</v>
      </c>
      <c r="O599" s="87" t="s">
        <v>38</v>
      </c>
      <c r="P599" s="87" t="str">
        <f t="shared" si="722"/>
        <v>OK</v>
      </c>
      <c r="Q599" s="4">
        <f t="shared" si="723"/>
        <v>1.1111111111111127E-2</v>
      </c>
      <c r="R599" s="4">
        <f t="shared" si="724"/>
        <v>1.388888888888884E-3</v>
      </c>
      <c r="S599" s="4">
        <f t="shared" si="725"/>
        <v>1.2500000000000011E-2</v>
      </c>
      <c r="T599" s="4">
        <f t="shared" ref="T599:T611" si="727">K599-N598</f>
        <v>5.5555555555555358E-3</v>
      </c>
      <c r="U599" s="1">
        <v>10.3</v>
      </c>
      <c r="V599" s="1">
        <f>INDEX('Počty dní'!A:E,MATCH(E599,'Počty dní'!C:C,0),4)</f>
        <v>195</v>
      </c>
      <c r="W599" s="17">
        <f t="shared" si="726"/>
        <v>2008.5000000000002</v>
      </c>
      <c r="Y599" s="59"/>
      <c r="Z599" s="59"/>
      <c r="AA599" s="59"/>
    </row>
    <row r="600" spans="1:27" x14ac:dyDescent="0.25">
      <c r="A600" s="86">
        <v>845</v>
      </c>
      <c r="B600" s="87">
        <v>8045</v>
      </c>
      <c r="C600" s="87" t="s">
        <v>2</v>
      </c>
      <c r="D600" s="87"/>
      <c r="E600" s="87" t="str">
        <f t="shared" si="720"/>
        <v>X</v>
      </c>
      <c r="F600" s="87" t="s">
        <v>37</v>
      </c>
      <c r="G600" s="88">
        <v>4</v>
      </c>
      <c r="H600" s="87" t="str">
        <f t="shared" si="721"/>
        <v>XXX326/4</v>
      </c>
      <c r="I600" s="89" t="s">
        <v>3</v>
      </c>
      <c r="J600" s="89" t="s">
        <v>3</v>
      </c>
      <c r="K600" s="65">
        <v>0.28541666666666665</v>
      </c>
      <c r="L600" s="90">
        <v>0.28611111111111109</v>
      </c>
      <c r="M600" s="87" t="s">
        <v>38</v>
      </c>
      <c r="N600" s="91">
        <v>0.30763888888888891</v>
      </c>
      <c r="O600" s="87" t="s">
        <v>9</v>
      </c>
      <c r="P600" s="87" t="str">
        <f t="shared" si="722"/>
        <v>OK</v>
      </c>
      <c r="Q600" s="4">
        <f t="shared" si="723"/>
        <v>2.1527777777777812E-2</v>
      </c>
      <c r="R600" s="4">
        <f t="shared" si="724"/>
        <v>6.9444444444444198E-4</v>
      </c>
      <c r="S600" s="4">
        <f t="shared" si="725"/>
        <v>2.2222222222222254E-2</v>
      </c>
      <c r="T600" s="4">
        <f t="shared" si="727"/>
        <v>0</v>
      </c>
      <c r="U600" s="1">
        <v>18.3</v>
      </c>
      <c r="V600" s="1">
        <f>INDEX('Počty dní'!A:E,MATCH(E600,'Počty dní'!C:C,0),4)</f>
        <v>195</v>
      </c>
      <c r="W600" s="17">
        <f t="shared" si="726"/>
        <v>3568.5</v>
      </c>
      <c r="Y600" s="59"/>
      <c r="Z600" s="59"/>
      <c r="AA600" s="59"/>
    </row>
    <row r="601" spans="1:27" x14ac:dyDescent="0.25">
      <c r="A601" s="86">
        <v>845</v>
      </c>
      <c r="B601" s="87">
        <v>8045</v>
      </c>
      <c r="C601" s="87" t="s">
        <v>2</v>
      </c>
      <c r="D601" s="87"/>
      <c r="E601" s="87" t="str">
        <f>CONCATENATE(C601,D601)</f>
        <v>X</v>
      </c>
      <c r="F601" s="87" t="s">
        <v>45</v>
      </c>
      <c r="G601" s="88">
        <v>5</v>
      </c>
      <c r="H601" s="87" t="str">
        <f>CONCATENATE(F601,"/",G601)</f>
        <v>XXX290/5</v>
      </c>
      <c r="I601" s="89" t="s">
        <v>3</v>
      </c>
      <c r="J601" s="89" t="s">
        <v>3</v>
      </c>
      <c r="K601" s="65">
        <v>0.31458333333333333</v>
      </c>
      <c r="L601" s="90">
        <v>0.31597222222222221</v>
      </c>
      <c r="M601" s="87" t="s">
        <v>9</v>
      </c>
      <c r="N601" s="91">
        <v>0.34930555555555554</v>
      </c>
      <c r="O601" s="87" t="s">
        <v>46</v>
      </c>
      <c r="P601" s="87" t="str">
        <f t="shared" si="722"/>
        <v>OK</v>
      </c>
      <c r="Q601" s="4">
        <f t="shared" si="723"/>
        <v>3.3333333333333326E-2</v>
      </c>
      <c r="R601" s="4">
        <f t="shared" si="724"/>
        <v>1.388888888888884E-3</v>
      </c>
      <c r="S601" s="4">
        <f t="shared" si="725"/>
        <v>3.472222222222221E-2</v>
      </c>
      <c r="T601" s="4">
        <f t="shared" si="727"/>
        <v>6.9444444444444198E-3</v>
      </c>
      <c r="U601" s="1">
        <v>29.7</v>
      </c>
      <c r="V601" s="1">
        <f>INDEX('Počty dní'!A:E,MATCH(E601,'Počty dní'!C:C,0),4)</f>
        <v>195</v>
      </c>
      <c r="W601" s="17">
        <f>V601*U601</f>
        <v>5791.5</v>
      </c>
      <c r="Y601" s="59"/>
      <c r="Z601" s="59"/>
      <c r="AA601" s="59"/>
    </row>
    <row r="602" spans="1:27" x14ac:dyDescent="0.25">
      <c r="A602" s="86">
        <v>845</v>
      </c>
      <c r="B602" s="87">
        <v>8045</v>
      </c>
      <c r="C602" s="87" t="s">
        <v>2</v>
      </c>
      <c r="D602" s="87"/>
      <c r="E602" s="87" t="str">
        <f>CONCATENATE(C602,D602)</f>
        <v>X</v>
      </c>
      <c r="F602" s="87" t="s">
        <v>45</v>
      </c>
      <c r="G602" s="88">
        <v>54</v>
      </c>
      <c r="H602" s="87" t="str">
        <f>CONCATENATE(F602,"/",G602)</f>
        <v>XXX290/54</v>
      </c>
      <c r="I602" s="89" t="s">
        <v>3</v>
      </c>
      <c r="J602" s="89" t="s">
        <v>3</v>
      </c>
      <c r="K602" s="65">
        <v>0.3576388888888889</v>
      </c>
      <c r="L602" s="90">
        <v>0.3611111111111111</v>
      </c>
      <c r="M602" s="87" t="s">
        <v>46</v>
      </c>
      <c r="N602" s="91">
        <v>0.37083333333333335</v>
      </c>
      <c r="O602" s="87" t="s">
        <v>19</v>
      </c>
      <c r="P602" s="87" t="str">
        <f t="shared" si="722"/>
        <v>OK</v>
      </c>
      <c r="Q602" s="4">
        <f t="shared" si="723"/>
        <v>9.7222222222222432E-3</v>
      </c>
      <c r="R602" s="4">
        <f t="shared" si="724"/>
        <v>3.4722222222222099E-3</v>
      </c>
      <c r="S602" s="4">
        <f t="shared" si="725"/>
        <v>1.3194444444444453E-2</v>
      </c>
      <c r="T602" s="4">
        <f t="shared" si="727"/>
        <v>8.3333333333333592E-3</v>
      </c>
      <c r="U602" s="1">
        <v>7.5</v>
      </c>
      <c r="V602" s="1">
        <f>INDEX('Počty dní'!A:E,MATCH(E602,'Počty dní'!C:C,0),4)</f>
        <v>195</v>
      </c>
      <c r="W602" s="17">
        <f>V602*U602</f>
        <v>1462.5</v>
      </c>
      <c r="Y602" s="59"/>
      <c r="Z602" s="59"/>
      <c r="AA602" s="59"/>
    </row>
    <row r="603" spans="1:27" x14ac:dyDescent="0.25">
      <c r="A603" s="86">
        <v>845</v>
      </c>
      <c r="B603" s="87">
        <v>8045</v>
      </c>
      <c r="C603" s="87" t="s">
        <v>2</v>
      </c>
      <c r="D603" s="87"/>
      <c r="E603" s="87" t="str">
        <f>CONCATENATE(C603,D603)</f>
        <v>X</v>
      </c>
      <c r="F603" s="87" t="s">
        <v>45</v>
      </c>
      <c r="G603" s="88">
        <v>59</v>
      </c>
      <c r="H603" s="87" t="str">
        <f>CONCATENATE(F603,"/",G603)</f>
        <v>XXX290/59</v>
      </c>
      <c r="I603" s="89" t="s">
        <v>3</v>
      </c>
      <c r="J603" s="89" t="s">
        <v>3</v>
      </c>
      <c r="K603" s="65">
        <v>0.37361111111111112</v>
      </c>
      <c r="L603" s="90">
        <v>0.375</v>
      </c>
      <c r="M603" s="87" t="s">
        <v>19</v>
      </c>
      <c r="N603" s="91">
        <v>0.3840277777777778</v>
      </c>
      <c r="O603" s="87" t="s">
        <v>46</v>
      </c>
      <c r="P603" s="87" t="str">
        <f t="shared" si="722"/>
        <v>OK</v>
      </c>
      <c r="Q603" s="4">
        <f t="shared" si="723"/>
        <v>9.0277777777778012E-3</v>
      </c>
      <c r="R603" s="4">
        <f t="shared" si="724"/>
        <v>1.388888888888884E-3</v>
      </c>
      <c r="S603" s="4">
        <f t="shared" si="725"/>
        <v>1.0416666666666685E-2</v>
      </c>
      <c r="T603" s="4">
        <f t="shared" si="727"/>
        <v>2.7777777777777679E-3</v>
      </c>
      <c r="U603" s="1">
        <v>7.5</v>
      </c>
      <c r="V603" s="1">
        <f>INDEX('Počty dní'!A:E,MATCH(E603,'Počty dní'!C:C,0),4)</f>
        <v>195</v>
      </c>
      <c r="W603" s="17">
        <f>V603*U603</f>
        <v>1462.5</v>
      </c>
      <c r="Y603" s="59"/>
      <c r="Z603" s="59"/>
      <c r="AA603" s="59"/>
    </row>
    <row r="604" spans="1:27" x14ac:dyDescent="0.25">
      <c r="A604" s="86">
        <v>845</v>
      </c>
      <c r="B604" s="87">
        <v>8045</v>
      </c>
      <c r="C604" s="87" t="s">
        <v>2</v>
      </c>
      <c r="D604" s="87"/>
      <c r="E604" s="87" t="str">
        <f>CONCATENATE(C604,D604)</f>
        <v>X</v>
      </c>
      <c r="F604" s="87" t="s">
        <v>45</v>
      </c>
      <c r="G604" s="88">
        <v>12</v>
      </c>
      <c r="H604" s="87" t="str">
        <f>CONCATENATE(F604,"/",G604)</f>
        <v>XXX290/12</v>
      </c>
      <c r="I604" s="89" t="s">
        <v>3</v>
      </c>
      <c r="J604" s="89" t="s">
        <v>3</v>
      </c>
      <c r="K604" s="65">
        <v>0.3923611111111111</v>
      </c>
      <c r="L604" s="90">
        <v>0.39583333333333331</v>
      </c>
      <c r="M604" s="87" t="s">
        <v>46</v>
      </c>
      <c r="N604" s="91">
        <v>0.43263888888888885</v>
      </c>
      <c r="O604" s="87" t="s">
        <v>9</v>
      </c>
      <c r="P604" s="87" t="str">
        <f t="shared" si="722"/>
        <v>OK</v>
      </c>
      <c r="Q604" s="4">
        <f t="shared" si="723"/>
        <v>3.6805555555555536E-2</v>
      </c>
      <c r="R604" s="4">
        <f t="shared" si="724"/>
        <v>3.4722222222222099E-3</v>
      </c>
      <c r="S604" s="4">
        <f t="shared" si="725"/>
        <v>4.0277777777777746E-2</v>
      </c>
      <c r="T604" s="4">
        <f t="shared" si="727"/>
        <v>8.3333333333333037E-3</v>
      </c>
      <c r="U604" s="1">
        <v>29.7</v>
      </c>
      <c r="V604" s="1">
        <f>INDEX('Počty dní'!A:E,MATCH(E604,'Počty dní'!C:C,0),4)</f>
        <v>195</v>
      </c>
      <c r="W604" s="17">
        <f>V604*U604</f>
        <v>5791.5</v>
      </c>
      <c r="Y604" s="59"/>
      <c r="Z604" s="59"/>
      <c r="AA604" s="59"/>
    </row>
    <row r="605" spans="1:27" x14ac:dyDescent="0.25">
      <c r="A605" s="86">
        <v>845</v>
      </c>
      <c r="B605" s="87">
        <v>8045</v>
      </c>
      <c r="C605" s="87" t="s">
        <v>2</v>
      </c>
      <c r="D605" s="87"/>
      <c r="E605" s="87" t="str">
        <f t="shared" ref="E605:E611" si="728">CONCATENATE(C605,D605)</f>
        <v>X</v>
      </c>
      <c r="F605" s="87" t="s">
        <v>34</v>
      </c>
      <c r="G605" s="88">
        <v>3</v>
      </c>
      <c r="H605" s="87" t="str">
        <f t="shared" si="721"/>
        <v>XXX321/3</v>
      </c>
      <c r="I605" s="89" t="s">
        <v>3</v>
      </c>
      <c r="J605" s="89" t="s">
        <v>3</v>
      </c>
      <c r="K605" s="65">
        <v>0.43888888888888888</v>
      </c>
      <c r="L605" s="90">
        <v>0.44097222222222227</v>
      </c>
      <c r="M605" s="87" t="s">
        <v>9</v>
      </c>
      <c r="N605" s="91">
        <v>0.46249999999999997</v>
      </c>
      <c r="O605" s="87" t="s">
        <v>16</v>
      </c>
      <c r="P605" s="87" t="str">
        <f t="shared" si="722"/>
        <v>OK</v>
      </c>
      <c r="Q605" s="4">
        <f t="shared" si="723"/>
        <v>2.1527777777777701E-2</v>
      </c>
      <c r="R605" s="4">
        <f t="shared" si="724"/>
        <v>2.0833333333333814E-3</v>
      </c>
      <c r="S605" s="4">
        <f t="shared" si="725"/>
        <v>2.3611111111111083E-2</v>
      </c>
      <c r="T605" s="4">
        <f t="shared" si="727"/>
        <v>6.2500000000000333E-3</v>
      </c>
      <c r="U605" s="1">
        <v>18.600000000000001</v>
      </c>
      <c r="V605" s="1">
        <f>INDEX('Počty dní'!A:E,MATCH(E605,'Počty dní'!C:C,0),4)</f>
        <v>195</v>
      </c>
      <c r="W605" s="17">
        <f t="shared" ref="W605:W611" si="729">V605*U605</f>
        <v>3627.0000000000005</v>
      </c>
      <c r="Y605" s="59"/>
      <c r="Z605" s="59"/>
      <c r="AA605" s="59"/>
    </row>
    <row r="606" spans="1:27" x14ac:dyDescent="0.25">
      <c r="A606" s="86">
        <v>845</v>
      </c>
      <c r="B606" s="87">
        <v>8045</v>
      </c>
      <c r="C606" s="87" t="s">
        <v>2</v>
      </c>
      <c r="D606" s="87"/>
      <c r="E606" s="87" t="str">
        <f>CONCATENATE(C606,D606)</f>
        <v>X</v>
      </c>
      <c r="F606" s="87" t="s">
        <v>34</v>
      </c>
      <c r="G606" s="88">
        <v>6</v>
      </c>
      <c r="H606" s="87" t="str">
        <f t="shared" si="721"/>
        <v>XXX321/6</v>
      </c>
      <c r="I606" s="89" t="s">
        <v>3</v>
      </c>
      <c r="J606" s="89" t="s">
        <v>3</v>
      </c>
      <c r="K606" s="65">
        <v>0.53472222222222221</v>
      </c>
      <c r="L606" s="90">
        <v>0.53749999999999998</v>
      </c>
      <c r="M606" s="87" t="s">
        <v>16</v>
      </c>
      <c r="N606" s="91">
        <v>0.55902777777777779</v>
      </c>
      <c r="O606" s="87" t="s">
        <v>9</v>
      </c>
      <c r="P606" s="87" t="str">
        <f t="shared" si="722"/>
        <v>OK</v>
      </c>
      <c r="Q606" s="4">
        <f t="shared" si="723"/>
        <v>2.1527777777777812E-2</v>
      </c>
      <c r="R606" s="4">
        <f t="shared" si="724"/>
        <v>2.7777777777777679E-3</v>
      </c>
      <c r="S606" s="4">
        <f t="shared" si="725"/>
        <v>2.430555555555558E-2</v>
      </c>
      <c r="T606" s="4">
        <f t="shared" si="727"/>
        <v>7.2222222222222243E-2</v>
      </c>
      <c r="U606" s="1">
        <v>18.600000000000001</v>
      </c>
      <c r="V606" s="1">
        <f>INDEX('Počty dní'!A:E,MATCH(E606,'Počty dní'!C:C,0),4)</f>
        <v>195</v>
      </c>
      <c r="W606" s="17">
        <f>V606*U606</f>
        <v>3627.0000000000005</v>
      </c>
      <c r="Y606" s="59"/>
      <c r="Z606" s="59"/>
      <c r="AA606" s="59"/>
    </row>
    <row r="607" spans="1:27" x14ac:dyDescent="0.25">
      <c r="A607" s="86">
        <v>845</v>
      </c>
      <c r="B607" s="87">
        <v>8045</v>
      </c>
      <c r="C607" s="87" t="s">
        <v>2</v>
      </c>
      <c r="D607" s="87"/>
      <c r="E607" s="87" t="str">
        <f t="shared" si="728"/>
        <v>X</v>
      </c>
      <c r="F607" s="87" t="s">
        <v>34</v>
      </c>
      <c r="G607" s="88">
        <v>5</v>
      </c>
      <c r="H607" s="87" t="str">
        <f t="shared" si="721"/>
        <v>XXX321/5</v>
      </c>
      <c r="I607" s="89" t="s">
        <v>3</v>
      </c>
      <c r="J607" s="89" t="s">
        <v>3</v>
      </c>
      <c r="K607" s="65">
        <v>0.5625</v>
      </c>
      <c r="L607" s="90">
        <v>0.56597222222222221</v>
      </c>
      <c r="M607" s="87" t="s">
        <v>9</v>
      </c>
      <c r="N607" s="91">
        <v>0.58750000000000002</v>
      </c>
      <c r="O607" s="87" t="s">
        <v>16</v>
      </c>
      <c r="P607" s="87" t="str">
        <f t="shared" si="722"/>
        <v>OK</v>
      </c>
      <c r="Q607" s="4">
        <f t="shared" si="723"/>
        <v>2.1527777777777812E-2</v>
      </c>
      <c r="R607" s="4">
        <f t="shared" si="724"/>
        <v>3.4722222222222099E-3</v>
      </c>
      <c r="S607" s="4">
        <f t="shared" si="725"/>
        <v>2.5000000000000022E-2</v>
      </c>
      <c r="T607" s="4">
        <f t="shared" si="727"/>
        <v>3.4722222222222099E-3</v>
      </c>
      <c r="U607" s="1">
        <v>18.600000000000001</v>
      </c>
      <c r="V607" s="1">
        <f>INDEX('Počty dní'!A:E,MATCH(E607,'Počty dní'!C:C,0),4)</f>
        <v>195</v>
      </c>
      <c r="W607" s="17">
        <f t="shared" si="729"/>
        <v>3627.0000000000005</v>
      </c>
      <c r="Y607" s="59"/>
      <c r="Z607" s="59"/>
      <c r="AA607" s="59"/>
    </row>
    <row r="608" spans="1:27" x14ac:dyDescent="0.25">
      <c r="A608" s="86">
        <v>845</v>
      </c>
      <c r="B608" s="87">
        <v>8045</v>
      </c>
      <c r="C608" s="87" t="s">
        <v>2</v>
      </c>
      <c r="D608" s="87"/>
      <c r="E608" s="87" t="str">
        <f>CONCATENATE(C608,D608)</f>
        <v>X</v>
      </c>
      <c r="F608" s="87" t="s">
        <v>34</v>
      </c>
      <c r="G608" s="88">
        <v>8</v>
      </c>
      <c r="H608" s="87" t="str">
        <f t="shared" si="721"/>
        <v>XXX321/8</v>
      </c>
      <c r="I608" s="89" t="s">
        <v>3</v>
      </c>
      <c r="J608" s="89" t="s">
        <v>3</v>
      </c>
      <c r="K608" s="65">
        <v>0.58750000000000002</v>
      </c>
      <c r="L608" s="90">
        <v>0.58958333333333335</v>
      </c>
      <c r="M608" s="87" t="s">
        <v>16</v>
      </c>
      <c r="N608" s="91">
        <v>0.60486111111111118</v>
      </c>
      <c r="O608" s="87" t="s">
        <v>36</v>
      </c>
      <c r="P608" s="87" t="str">
        <f t="shared" si="722"/>
        <v>OK</v>
      </c>
      <c r="Q608" s="4">
        <f t="shared" si="723"/>
        <v>1.5277777777777835E-2</v>
      </c>
      <c r="R608" s="4">
        <f t="shared" si="724"/>
        <v>2.0833333333333259E-3</v>
      </c>
      <c r="S608" s="4">
        <f t="shared" si="725"/>
        <v>1.736111111111116E-2</v>
      </c>
      <c r="T608" s="4">
        <f t="shared" si="727"/>
        <v>0</v>
      </c>
      <c r="U608" s="1">
        <v>13.1</v>
      </c>
      <c r="V608" s="1">
        <f>INDEX('Počty dní'!A:E,MATCH(E608,'Počty dní'!C:C,0),4)</f>
        <v>195</v>
      </c>
      <c r="W608" s="17">
        <f>V608*U608</f>
        <v>2554.5</v>
      </c>
      <c r="Y608" s="59"/>
      <c r="Z608" s="59"/>
      <c r="AA608" s="59"/>
    </row>
    <row r="609" spans="1:27" x14ac:dyDescent="0.25">
      <c r="A609" s="86">
        <v>845</v>
      </c>
      <c r="B609" s="87">
        <v>8045</v>
      </c>
      <c r="C609" s="87" t="s">
        <v>2</v>
      </c>
      <c r="D609" s="87"/>
      <c r="E609" s="87" t="str">
        <f t="shared" si="728"/>
        <v>X</v>
      </c>
      <c r="F609" s="87" t="s">
        <v>34</v>
      </c>
      <c r="G609" s="88">
        <v>7</v>
      </c>
      <c r="H609" s="87" t="str">
        <f t="shared" si="721"/>
        <v>XXX321/7</v>
      </c>
      <c r="I609" s="89" t="s">
        <v>3</v>
      </c>
      <c r="J609" s="89" t="s">
        <v>3</v>
      </c>
      <c r="K609" s="65">
        <v>0.60486111111111107</v>
      </c>
      <c r="L609" s="90">
        <v>0.60555555555555551</v>
      </c>
      <c r="M609" s="87" t="s">
        <v>36</v>
      </c>
      <c r="N609" s="91">
        <v>0.6118055555555556</v>
      </c>
      <c r="O609" s="87" t="s">
        <v>16</v>
      </c>
      <c r="P609" s="87" t="str">
        <f t="shared" si="722"/>
        <v>OK</v>
      </c>
      <c r="Q609" s="4">
        <f t="shared" si="723"/>
        <v>6.2500000000000888E-3</v>
      </c>
      <c r="R609" s="4">
        <f t="shared" si="724"/>
        <v>6.9444444444444198E-4</v>
      </c>
      <c r="S609" s="4">
        <f t="shared" si="725"/>
        <v>6.9444444444445308E-3</v>
      </c>
      <c r="T609" s="4">
        <f t="shared" si="727"/>
        <v>0</v>
      </c>
      <c r="U609" s="1">
        <v>5.8</v>
      </c>
      <c r="V609" s="1">
        <f>INDEX('Počty dní'!A:E,MATCH(E609,'Počty dní'!C:C,0),4)</f>
        <v>195</v>
      </c>
      <c r="W609" s="17">
        <f t="shared" si="729"/>
        <v>1131</v>
      </c>
      <c r="Y609" s="59"/>
      <c r="Z609" s="59"/>
      <c r="AA609" s="59"/>
    </row>
    <row r="610" spans="1:27" x14ac:dyDescent="0.25">
      <c r="A610" s="86">
        <v>845</v>
      </c>
      <c r="B610" s="87">
        <v>8045</v>
      </c>
      <c r="C610" s="87" t="s">
        <v>2</v>
      </c>
      <c r="D610" s="87"/>
      <c r="E610" s="87" t="str">
        <f>CONCATENATE(C610,D610)</f>
        <v>X</v>
      </c>
      <c r="F610" s="87" t="s">
        <v>34</v>
      </c>
      <c r="G610" s="88">
        <v>10</v>
      </c>
      <c r="H610" s="87" t="str">
        <f t="shared" si="721"/>
        <v>XXX321/10</v>
      </c>
      <c r="I610" s="89" t="s">
        <v>3</v>
      </c>
      <c r="J610" s="89" t="s">
        <v>3</v>
      </c>
      <c r="K610" s="65">
        <v>0.61944444444444446</v>
      </c>
      <c r="L610" s="90">
        <v>0.62083333333333335</v>
      </c>
      <c r="M610" s="87" t="s">
        <v>16</v>
      </c>
      <c r="N610" s="91">
        <v>0.64236111111111105</v>
      </c>
      <c r="O610" s="87" t="s">
        <v>9</v>
      </c>
      <c r="P610" s="87" t="str">
        <f t="shared" si="722"/>
        <v>OK</v>
      </c>
      <c r="Q610" s="4">
        <f t="shared" si="723"/>
        <v>2.1527777777777701E-2</v>
      </c>
      <c r="R610" s="4">
        <f t="shared" si="724"/>
        <v>1.388888888888884E-3</v>
      </c>
      <c r="S610" s="4">
        <f t="shared" si="725"/>
        <v>2.2916666666666585E-2</v>
      </c>
      <c r="T610" s="4">
        <f t="shared" si="727"/>
        <v>7.6388888888888618E-3</v>
      </c>
      <c r="U610" s="1">
        <v>18.600000000000001</v>
      </c>
      <c r="V610" s="1">
        <f>INDEX('Počty dní'!A:E,MATCH(E610,'Počty dní'!C:C,0),4)</f>
        <v>195</v>
      </c>
      <c r="W610" s="17">
        <f>V610*U610</f>
        <v>3627.0000000000005</v>
      </c>
      <c r="Y610" s="59"/>
      <c r="Z610" s="59"/>
      <c r="AA610" s="59"/>
    </row>
    <row r="611" spans="1:27" ht="15.75" thickBot="1" x14ac:dyDescent="0.3">
      <c r="A611" s="86">
        <v>845</v>
      </c>
      <c r="B611" s="87">
        <v>8045</v>
      </c>
      <c r="C611" s="87" t="s">
        <v>2</v>
      </c>
      <c r="D611" s="87"/>
      <c r="E611" s="87" t="str">
        <f t="shared" si="728"/>
        <v>X</v>
      </c>
      <c r="F611" s="87" t="s">
        <v>34</v>
      </c>
      <c r="G611" s="88">
        <v>11</v>
      </c>
      <c r="H611" s="87" t="str">
        <f t="shared" si="721"/>
        <v>XXX321/11</v>
      </c>
      <c r="I611" s="89" t="s">
        <v>3</v>
      </c>
      <c r="J611" s="89" t="s">
        <v>3</v>
      </c>
      <c r="K611" s="65">
        <v>0.72916666666666663</v>
      </c>
      <c r="L611" s="90">
        <v>0.73263888888888884</v>
      </c>
      <c r="M611" s="87" t="s">
        <v>9</v>
      </c>
      <c r="N611" s="91">
        <v>0.75416666666666676</v>
      </c>
      <c r="O611" s="87" t="s">
        <v>16</v>
      </c>
      <c r="P611" s="87"/>
      <c r="Q611" s="4">
        <f t="shared" si="723"/>
        <v>2.1527777777777923E-2</v>
      </c>
      <c r="R611" s="4">
        <f t="shared" si="724"/>
        <v>3.4722222222222099E-3</v>
      </c>
      <c r="S611" s="4">
        <f t="shared" si="725"/>
        <v>2.5000000000000133E-2</v>
      </c>
      <c r="T611" s="4">
        <f t="shared" si="727"/>
        <v>8.680555555555558E-2</v>
      </c>
      <c r="U611" s="1">
        <v>18.600000000000001</v>
      </c>
      <c r="V611" s="1">
        <f>INDEX('Počty dní'!A:E,MATCH(E611,'Počty dní'!C:C,0),4)</f>
        <v>195</v>
      </c>
      <c r="W611" s="17">
        <f t="shared" si="729"/>
        <v>3627.0000000000005</v>
      </c>
      <c r="Y611" s="59"/>
      <c r="Z611" s="59"/>
      <c r="AA611" s="59"/>
    </row>
    <row r="612" spans="1:27" ht="15.75" thickBot="1" x14ac:dyDescent="0.3">
      <c r="A612" s="106" t="str">
        <f ca="1">CONCATENATE(INDIRECT("R[-3]C[0]",FALSE),"celkem")</f>
        <v>845celkem</v>
      </c>
      <c r="B612" s="107"/>
      <c r="C612" s="107" t="str">
        <f ca="1">INDIRECT("R[-1]C[12]",FALSE)</f>
        <v>Nový Rychnov</v>
      </c>
      <c r="D612" s="108"/>
      <c r="E612" s="107"/>
      <c r="F612" s="108"/>
      <c r="G612" s="109"/>
      <c r="H612" s="110"/>
      <c r="I612" s="111"/>
      <c r="J612" s="112" t="str">
        <f ca="1">INDIRECT("R[-3]C[0]",FALSE)</f>
        <v>S</v>
      </c>
      <c r="K612" s="113"/>
      <c r="L612" s="114"/>
      <c r="M612" s="115"/>
      <c r="N612" s="114"/>
      <c r="O612" s="116"/>
      <c r="P612" s="107"/>
      <c r="Q612" s="8">
        <f>SUM(Q598:Q611)</f>
        <v>0.27222222222222248</v>
      </c>
      <c r="R612" s="8">
        <f t="shared" ref="R612:T612" si="730">SUM(R598:R611)</f>
        <v>2.9166666666666646E-2</v>
      </c>
      <c r="S612" s="8">
        <f t="shared" si="730"/>
        <v>0.30138888888888915</v>
      </c>
      <c r="T612" s="8">
        <f t="shared" si="730"/>
        <v>0.20833333333333331</v>
      </c>
      <c r="U612" s="9">
        <f>SUM(U598:U611)</f>
        <v>233.5</v>
      </c>
      <c r="V612" s="10"/>
      <c r="W612" s="11">
        <f>SUM(W598:W611)</f>
        <v>45532.5</v>
      </c>
      <c r="Y612" s="59"/>
      <c r="Z612" s="59"/>
      <c r="AA612" s="59"/>
    </row>
    <row r="613" spans="1:27" x14ac:dyDescent="0.25">
      <c r="Y613" s="59"/>
      <c r="Z613" s="59"/>
      <c r="AA613" s="59"/>
    </row>
    <row r="614" spans="1:27" ht="15.75" thickBot="1" x14ac:dyDescent="0.3">
      <c r="Y614" s="59"/>
      <c r="Z614" s="59"/>
      <c r="AA614" s="59"/>
    </row>
    <row r="615" spans="1:27" x14ac:dyDescent="0.25">
      <c r="A615" s="80">
        <v>846</v>
      </c>
      <c r="B615" s="81">
        <v>8046</v>
      </c>
      <c r="C615" s="81" t="s">
        <v>2</v>
      </c>
      <c r="D615" s="81"/>
      <c r="E615" s="81" t="str">
        <f t="shared" ref="E615:E621" si="731">CONCATENATE(C615,D615)</f>
        <v>X</v>
      </c>
      <c r="F615" s="81" t="s">
        <v>37</v>
      </c>
      <c r="G615" s="82">
        <v>2</v>
      </c>
      <c r="H615" s="81" t="str">
        <f t="shared" ref="H615:H624" si="732">CONCATENATE(F615,"/",G615)</f>
        <v>XXX326/2</v>
      </c>
      <c r="I615" s="83" t="s">
        <v>3</v>
      </c>
      <c r="J615" s="83" t="s">
        <v>18</v>
      </c>
      <c r="K615" s="67">
        <v>0.20208333333333334</v>
      </c>
      <c r="L615" s="84">
        <v>0.20277777777777778</v>
      </c>
      <c r="M615" s="81" t="s">
        <v>38</v>
      </c>
      <c r="N615" s="85">
        <v>0.22430555555555556</v>
      </c>
      <c r="O615" s="81" t="s">
        <v>9</v>
      </c>
      <c r="P615" s="81" t="str">
        <f t="shared" ref="P615:P623" si="733">IF(M616=O615,"OK","POZOR")</f>
        <v>OK</v>
      </c>
      <c r="Q615" s="14">
        <f t="shared" ref="Q615:Q624" si="734">IF(ISNUMBER(G615),N615-L615,IF(F615="přejezd",N615-L615,0))</f>
        <v>2.1527777777777785E-2</v>
      </c>
      <c r="R615" s="14">
        <f t="shared" ref="R615:R624" si="735">IF(ISNUMBER(G615),L615-K615,0)</f>
        <v>6.9444444444444198E-4</v>
      </c>
      <c r="S615" s="14">
        <f t="shared" ref="S615:S624" si="736">Q615+R615</f>
        <v>2.2222222222222227E-2</v>
      </c>
      <c r="T615" s="14"/>
      <c r="U615" s="13">
        <v>18.3</v>
      </c>
      <c r="V615" s="13">
        <f>INDEX('Počty dní'!A:E,MATCH(E615,'Počty dní'!C:C,0),4)</f>
        <v>195</v>
      </c>
      <c r="W615" s="16">
        <f t="shared" ref="W615:W621" si="737">V615*U615</f>
        <v>3568.5</v>
      </c>
      <c r="Y615" s="59"/>
      <c r="Z615" s="59"/>
      <c r="AA615" s="59"/>
    </row>
    <row r="616" spans="1:27" x14ac:dyDescent="0.25">
      <c r="A616" s="86">
        <v>846</v>
      </c>
      <c r="B616" s="87">
        <v>8046</v>
      </c>
      <c r="C616" s="87" t="s">
        <v>2</v>
      </c>
      <c r="D616" s="87"/>
      <c r="E616" s="87" t="str">
        <f t="shared" si="731"/>
        <v>X</v>
      </c>
      <c r="F616" s="87" t="s">
        <v>34</v>
      </c>
      <c r="G616" s="88">
        <v>1</v>
      </c>
      <c r="H616" s="87" t="str">
        <f t="shared" si="732"/>
        <v>XXX321/1</v>
      </c>
      <c r="I616" s="89" t="s">
        <v>3</v>
      </c>
      <c r="J616" s="89" t="s">
        <v>18</v>
      </c>
      <c r="K616" s="65">
        <v>0.26041666666666669</v>
      </c>
      <c r="L616" s="90">
        <v>0.26180555555555557</v>
      </c>
      <c r="M616" s="87" t="s">
        <v>9</v>
      </c>
      <c r="N616" s="91">
        <v>0.29166666666666669</v>
      </c>
      <c r="O616" s="87" t="s">
        <v>16</v>
      </c>
      <c r="P616" s="87" t="str">
        <f t="shared" ref="P616:P617" si="738">IF(M617=O616,"OK","POZOR")</f>
        <v>OK</v>
      </c>
      <c r="Q616" s="4">
        <f t="shared" ref="Q616:Q617" si="739">IF(ISNUMBER(G616),N616-L616,IF(F616="přejezd",N616-L616,0))</f>
        <v>2.9861111111111116E-2</v>
      </c>
      <c r="R616" s="4">
        <f t="shared" ref="R616:R617" si="740">IF(ISNUMBER(G616),L616-K616,0)</f>
        <v>1.388888888888884E-3</v>
      </c>
      <c r="S616" s="4">
        <f t="shared" ref="S616:S617" si="741">Q616+R616</f>
        <v>3.125E-2</v>
      </c>
      <c r="T616" s="4">
        <f t="shared" ref="T616:T617" si="742">K616-N615</f>
        <v>3.6111111111111122E-2</v>
      </c>
      <c r="U616" s="1">
        <v>25.9</v>
      </c>
      <c r="V616" s="1">
        <f>INDEX('Počty dní'!A:E,MATCH(E616,'Počty dní'!C:C,0),4)</f>
        <v>195</v>
      </c>
      <c r="W616" s="17">
        <f t="shared" si="737"/>
        <v>5050.5</v>
      </c>
      <c r="Y616" s="59"/>
      <c r="Z616" s="59"/>
      <c r="AA616" s="59"/>
    </row>
    <row r="617" spans="1:27" x14ac:dyDescent="0.25">
      <c r="A617" s="86">
        <v>846</v>
      </c>
      <c r="B617" s="87">
        <v>8046</v>
      </c>
      <c r="C617" s="87" t="s">
        <v>2</v>
      </c>
      <c r="D617" s="87"/>
      <c r="E617" s="87" t="str">
        <f t="shared" si="731"/>
        <v>X</v>
      </c>
      <c r="F617" s="87" t="s">
        <v>34</v>
      </c>
      <c r="G617" s="88">
        <v>4</v>
      </c>
      <c r="H617" s="87" t="str">
        <f t="shared" si="732"/>
        <v>XXX321/4</v>
      </c>
      <c r="I617" s="89" t="s">
        <v>18</v>
      </c>
      <c r="J617" s="89" t="s">
        <v>18</v>
      </c>
      <c r="K617" s="65">
        <v>0.29305555555555557</v>
      </c>
      <c r="L617" s="90">
        <v>0.29444444444444445</v>
      </c>
      <c r="M617" s="87" t="s">
        <v>16</v>
      </c>
      <c r="N617" s="91">
        <v>0.31597222222222221</v>
      </c>
      <c r="O617" s="87" t="s">
        <v>9</v>
      </c>
      <c r="P617" s="87" t="str">
        <f t="shared" si="738"/>
        <v>OK</v>
      </c>
      <c r="Q617" s="4">
        <f t="shared" si="739"/>
        <v>2.1527777777777757E-2</v>
      </c>
      <c r="R617" s="4">
        <f t="shared" si="740"/>
        <v>1.388888888888884E-3</v>
      </c>
      <c r="S617" s="4">
        <f t="shared" si="741"/>
        <v>2.2916666666666641E-2</v>
      </c>
      <c r="T617" s="4">
        <f t="shared" si="742"/>
        <v>1.388888888888884E-3</v>
      </c>
      <c r="U617" s="1">
        <v>18.600000000000001</v>
      </c>
      <c r="V617" s="1">
        <f>INDEX('Počty dní'!A:E,MATCH(E617,'Počty dní'!C:C,0),4)</f>
        <v>195</v>
      </c>
      <c r="W617" s="17">
        <f t="shared" si="737"/>
        <v>3627.0000000000005</v>
      </c>
      <c r="Y617" s="59"/>
      <c r="Z617" s="59"/>
      <c r="AA617" s="59"/>
    </row>
    <row r="618" spans="1:27" x14ac:dyDescent="0.25">
      <c r="A618" s="86">
        <v>846</v>
      </c>
      <c r="B618" s="87">
        <v>8046</v>
      </c>
      <c r="C618" s="87" t="s">
        <v>2</v>
      </c>
      <c r="D618" s="87"/>
      <c r="E618" s="87" t="str">
        <f>CONCATENATE(C618,D618)</f>
        <v>X</v>
      </c>
      <c r="F618" s="87" t="s">
        <v>125</v>
      </c>
      <c r="G618" s="88">
        <v>3</v>
      </c>
      <c r="H618" s="87" t="str">
        <f>CONCATENATE(F618,"/",G618)</f>
        <v>XXX258/3</v>
      </c>
      <c r="I618" s="89" t="s">
        <v>3</v>
      </c>
      <c r="J618" s="89" t="s">
        <v>18</v>
      </c>
      <c r="K618" s="65">
        <v>0.39583333333333331</v>
      </c>
      <c r="L618" s="90">
        <v>0.3979166666666667</v>
      </c>
      <c r="M618" s="87" t="s">
        <v>9</v>
      </c>
      <c r="N618" s="91">
        <v>0.4152777777777778</v>
      </c>
      <c r="O618" s="87" t="s">
        <v>11</v>
      </c>
      <c r="P618" s="87" t="str">
        <f t="shared" si="733"/>
        <v>OK</v>
      </c>
      <c r="Q618" s="4">
        <f t="shared" si="734"/>
        <v>1.7361111111111105E-2</v>
      </c>
      <c r="R618" s="4">
        <f t="shared" si="735"/>
        <v>2.0833333333333814E-3</v>
      </c>
      <c r="S618" s="4">
        <f t="shared" si="736"/>
        <v>1.9444444444444486E-2</v>
      </c>
      <c r="T618" s="4">
        <f t="shared" ref="T618:T624" si="743">K618-N617</f>
        <v>7.9861111111111105E-2</v>
      </c>
      <c r="U618" s="1">
        <v>16</v>
      </c>
      <c r="V618" s="1">
        <f>INDEX('Počty dní'!A:E,MATCH(E618,'Počty dní'!C:C,0),4)</f>
        <v>195</v>
      </c>
      <c r="W618" s="17">
        <f>V618*U618</f>
        <v>3120</v>
      </c>
      <c r="Y618" s="59"/>
      <c r="Z618" s="59"/>
      <c r="AA618" s="59"/>
    </row>
    <row r="619" spans="1:27" x14ac:dyDescent="0.25">
      <c r="A619" s="86">
        <v>846</v>
      </c>
      <c r="B619" s="87">
        <v>8046</v>
      </c>
      <c r="C619" s="87" t="s">
        <v>2</v>
      </c>
      <c r="D619" s="87"/>
      <c r="E619" s="87" t="str">
        <f>CONCATENATE(C619,D619)</f>
        <v>X</v>
      </c>
      <c r="F619" s="87" t="s">
        <v>125</v>
      </c>
      <c r="G619" s="88">
        <v>6</v>
      </c>
      <c r="H619" s="87" t="str">
        <f>CONCATENATE(F619,"/",G619)</f>
        <v>XXX258/6</v>
      </c>
      <c r="I619" s="89" t="s">
        <v>3</v>
      </c>
      <c r="J619" s="89" t="s">
        <v>18</v>
      </c>
      <c r="K619" s="65">
        <v>0.4152777777777778</v>
      </c>
      <c r="L619" s="90">
        <v>0.41666666666666669</v>
      </c>
      <c r="M619" s="87" t="s">
        <v>11</v>
      </c>
      <c r="N619" s="91">
        <v>0.43611111111111112</v>
      </c>
      <c r="O619" s="87" t="s">
        <v>9</v>
      </c>
      <c r="P619" s="87" t="str">
        <f t="shared" ref="P619:P622" si="744">IF(M620=O619,"OK","POZOR")</f>
        <v>OK</v>
      </c>
      <c r="Q619" s="4">
        <f t="shared" ref="Q619:Q622" si="745">IF(ISNUMBER(G619),N619-L619,IF(F619="přejezd",N619-L619,0))</f>
        <v>1.9444444444444431E-2</v>
      </c>
      <c r="R619" s="4">
        <f t="shared" ref="R619:R622" si="746">IF(ISNUMBER(G619),L619-K619,0)</f>
        <v>1.388888888888884E-3</v>
      </c>
      <c r="S619" s="4">
        <f t="shared" ref="S619:S622" si="747">Q619+R619</f>
        <v>2.0833333333333315E-2</v>
      </c>
      <c r="T619" s="4">
        <f t="shared" ref="T619:T622" si="748">K619-N618</f>
        <v>0</v>
      </c>
      <c r="U619" s="1">
        <v>15.7</v>
      </c>
      <c r="V619" s="1">
        <f>INDEX('Počty dní'!A:E,MATCH(E619,'Počty dní'!C:C,0),4)</f>
        <v>195</v>
      </c>
      <c r="W619" s="17">
        <f>V619*U619</f>
        <v>3061.5</v>
      </c>
      <c r="Y619" s="59"/>
      <c r="Z619" s="59"/>
      <c r="AA619" s="59"/>
    </row>
    <row r="620" spans="1:27" x14ac:dyDescent="0.25">
      <c r="A620" s="86">
        <v>846</v>
      </c>
      <c r="B620" s="87">
        <v>8046</v>
      </c>
      <c r="C620" s="87" t="s">
        <v>2</v>
      </c>
      <c r="D620" s="87"/>
      <c r="E620" s="87" t="str">
        <f t="shared" si="731"/>
        <v>X</v>
      </c>
      <c r="F620" s="87" t="s">
        <v>116</v>
      </c>
      <c r="G620" s="88">
        <v>5</v>
      </c>
      <c r="H620" s="87" t="str">
        <f t="shared" si="732"/>
        <v>XXX280/5</v>
      </c>
      <c r="I620" s="89" t="s">
        <v>3</v>
      </c>
      <c r="J620" s="89" t="s">
        <v>18</v>
      </c>
      <c r="K620" s="65">
        <v>0.44166666666666665</v>
      </c>
      <c r="L620" s="90">
        <v>0.44305555555555554</v>
      </c>
      <c r="M620" s="87" t="s">
        <v>9</v>
      </c>
      <c r="N620" s="91">
        <v>0.47361111111111115</v>
      </c>
      <c r="O620" s="87" t="s">
        <v>44</v>
      </c>
      <c r="P620" s="87" t="str">
        <f t="shared" si="744"/>
        <v>OK</v>
      </c>
      <c r="Q620" s="4">
        <f t="shared" si="745"/>
        <v>3.0555555555555614E-2</v>
      </c>
      <c r="R620" s="4">
        <f t="shared" si="746"/>
        <v>1.388888888888884E-3</v>
      </c>
      <c r="S620" s="4">
        <f t="shared" si="747"/>
        <v>3.1944444444444497E-2</v>
      </c>
      <c r="T620" s="4">
        <f t="shared" si="748"/>
        <v>5.5555555555555358E-3</v>
      </c>
      <c r="U620" s="1">
        <v>24.8</v>
      </c>
      <c r="V620" s="1">
        <f>INDEX('Počty dní'!A:E,MATCH(E620,'Počty dní'!C:C,0),4)</f>
        <v>195</v>
      </c>
      <c r="W620" s="17">
        <f t="shared" si="737"/>
        <v>4836</v>
      </c>
      <c r="Y620" s="59"/>
      <c r="Z620" s="59"/>
      <c r="AA620" s="59"/>
    </row>
    <row r="621" spans="1:27" x14ac:dyDescent="0.25">
      <c r="A621" s="86">
        <v>846</v>
      </c>
      <c r="B621" s="87">
        <v>8046</v>
      </c>
      <c r="C621" s="87" t="s">
        <v>2</v>
      </c>
      <c r="D621" s="87"/>
      <c r="E621" s="87" t="str">
        <f t="shared" si="731"/>
        <v>X</v>
      </c>
      <c r="F621" s="87" t="s">
        <v>116</v>
      </c>
      <c r="G621" s="88">
        <v>10</v>
      </c>
      <c r="H621" s="87" t="str">
        <f t="shared" si="732"/>
        <v>XXX280/10</v>
      </c>
      <c r="I621" s="89" t="s">
        <v>3</v>
      </c>
      <c r="J621" s="89" t="s">
        <v>18</v>
      </c>
      <c r="K621" s="65">
        <v>0.5229166666666667</v>
      </c>
      <c r="L621" s="90">
        <v>0.52430555555555558</v>
      </c>
      <c r="M621" s="87" t="s">
        <v>44</v>
      </c>
      <c r="N621" s="91">
        <v>0.55555555555555558</v>
      </c>
      <c r="O621" s="87" t="s">
        <v>9</v>
      </c>
      <c r="P621" s="87" t="str">
        <f t="shared" si="744"/>
        <v>OK</v>
      </c>
      <c r="Q621" s="4">
        <f t="shared" si="745"/>
        <v>3.125E-2</v>
      </c>
      <c r="R621" s="4">
        <f t="shared" si="746"/>
        <v>1.388888888888884E-3</v>
      </c>
      <c r="S621" s="4">
        <f t="shared" si="747"/>
        <v>3.2638888888888884E-2</v>
      </c>
      <c r="T621" s="4">
        <f t="shared" si="748"/>
        <v>4.9305555555555547E-2</v>
      </c>
      <c r="U621" s="1">
        <v>24.8</v>
      </c>
      <c r="V621" s="1">
        <f>INDEX('Počty dní'!A:E,MATCH(E621,'Počty dní'!C:C,0),4)</f>
        <v>195</v>
      </c>
      <c r="W621" s="17">
        <f t="shared" si="737"/>
        <v>4836</v>
      </c>
      <c r="Y621" s="59"/>
      <c r="Z621" s="59"/>
      <c r="AA621" s="59"/>
    </row>
    <row r="622" spans="1:27" x14ac:dyDescent="0.25">
      <c r="A622" s="86">
        <v>846</v>
      </c>
      <c r="B622" s="87">
        <v>8046</v>
      </c>
      <c r="C622" s="87" t="s">
        <v>2</v>
      </c>
      <c r="D622" s="87"/>
      <c r="E622" s="87" t="str">
        <f t="shared" ref="E622:E624" si="749">CONCATENATE(C622,D622)</f>
        <v>X</v>
      </c>
      <c r="F622" s="87" t="s">
        <v>37</v>
      </c>
      <c r="G622" s="88">
        <v>7</v>
      </c>
      <c r="H622" s="87" t="str">
        <f t="shared" si="732"/>
        <v>XXX326/7</v>
      </c>
      <c r="I622" s="89" t="s">
        <v>3</v>
      </c>
      <c r="J622" s="89" t="s">
        <v>18</v>
      </c>
      <c r="K622" s="65">
        <v>0.60624999999999996</v>
      </c>
      <c r="L622" s="90">
        <v>0.60763888888888884</v>
      </c>
      <c r="M622" s="87" t="s">
        <v>9</v>
      </c>
      <c r="N622" s="91">
        <v>0.62916666666666665</v>
      </c>
      <c r="O622" s="87" t="s">
        <v>38</v>
      </c>
      <c r="P622" s="87" t="str">
        <f t="shared" si="744"/>
        <v>OK</v>
      </c>
      <c r="Q622" s="4">
        <f t="shared" si="745"/>
        <v>2.1527777777777812E-2</v>
      </c>
      <c r="R622" s="4">
        <f t="shared" si="746"/>
        <v>1.388888888888884E-3</v>
      </c>
      <c r="S622" s="4">
        <f t="shared" si="747"/>
        <v>2.2916666666666696E-2</v>
      </c>
      <c r="T622" s="4">
        <f t="shared" si="748"/>
        <v>5.0694444444444375E-2</v>
      </c>
      <c r="U622" s="1">
        <v>18.3</v>
      </c>
      <c r="V622" s="1">
        <f>INDEX('Počty dní'!A:E,MATCH(E622,'Počty dní'!C:C,0),4)</f>
        <v>195</v>
      </c>
      <c r="W622" s="17">
        <f t="shared" ref="W622:W624" si="750">V622*U622</f>
        <v>3568.5</v>
      </c>
      <c r="Y622" s="59"/>
      <c r="Z622" s="59"/>
      <c r="AA622" s="59"/>
    </row>
    <row r="623" spans="1:27" x14ac:dyDescent="0.25">
      <c r="A623" s="86">
        <v>846</v>
      </c>
      <c r="B623" s="87">
        <v>8046</v>
      </c>
      <c r="C623" s="87" t="s">
        <v>2</v>
      </c>
      <c r="D623" s="87"/>
      <c r="E623" s="87" t="str">
        <f>CONCATENATE(C623,D623)</f>
        <v>X</v>
      </c>
      <c r="F623" s="87" t="s">
        <v>37</v>
      </c>
      <c r="G623" s="88">
        <v>10</v>
      </c>
      <c r="H623" s="87" t="str">
        <f t="shared" si="732"/>
        <v>XXX326/10</v>
      </c>
      <c r="I623" s="89" t="s">
        <v>3</v>
      </c>
      <c r="J623" s="89" t="s">
        <v>18</v>
      </c>
      <c r="K623" s="65">
        <v>0.62916666666666665</v>
      </c>
      <c r="L623" s="90">
        <v>0.62986111111111109</v>
      </c>
      <c r="M623" s="87" t="s">
        <v>38</v>
      </c>
      <c r="N623" s="91">
        <v>0.64166666666666672</v>
      </c>
      <c r="O623" s="87" t="s">
        <v>9</v>
      </c>
      <c r="P623" s="87" t="str">
        <f t="shared" si="733"/>
        <v>OK</v>
      </c>
      <c r="Q623" s="4">
        <f t="shared" si="734"/>
        <v>1.1805555555555625E-2</v>
      </c>
      <c r="R623" s="4">
        <f t="shared" si="735"/>
        <v>6.9444444444444198E-4</v>
      </c>
      <c r="S623" s="4">
        <f t="shared" si="736"/>
        <v>1.2500000000000067E-2</v>
      </c>
      <c r="T623" s="4">
        <f t="shared" si="743"/>
        <v>0</v>
      </c>
      <c r="U623" s="1">
        <v>10.3</v>
      </c>
      <c r="V623" s="1">
        <f>INDEX('Počty dní'!A:E,MATCH(E623,'Počty dní'!C:C,0),4)</f>
        <v>195</v>
      </c>
      <c r="W623" s="17">
        <f>V623*U623</f>
        <v>2008.5000000000002</v>
      </c>
      <c r="Y623" s="59"/>
      <c r="Z623" s="59"/>
      <c r="AA623" s="59"/>
    </row>
    <row r="624" spans="1:27" ht="15.75" thickBot="1" x14ac:dyDescent="0.3">
      <c r="A624" s="86">
        <v>846</v>
      </c>
      <c r="B624" s="87">
        <v>8046</v>
      </c>
      <c r="C624" s="87" t="s">
        <v>2</v>
      </c>
      <c r="D624" s="87"/>
      <c r="E624" s="87" t="str">
        <f t="shared" si="749"/>
        <v>X</v>
      </c>
      <c r="F624" s="87" t="s">
        <v>37</v>
      </c>
      <c r="G624" s="88">
        <v>9</v>
      </c>
      <c r="H624" s="87" t="str">
        <f t="shared" si="732"/>
        <v>XXX326/9</v>
      </c>
      <c r="I624" s="89" t="s">
        <v>3</v>
      </c>
      <c r="J624" s="89" t="s">
        <v>18</v>
      </c>
      <c r="K624" s="65">
        <v>0.68958333333333333</v>
      </c>
      <c r="L624" s="90">
        <v>0.69097222222222221</v>
      </c>
      <c r="M624" s="87" t="s">
        <v>9</v>
      </c>
      <c r="N624" s="91">
        <v>0.71250000000000002</v>
      </c>
      <c r="O624" s="87" t="s">
        <v>38</v>
      </c>
      <c r="P624" s="87"/>
      <c r="Q624" s="4">
        <f t="shared" si="734"/>
        <v>2.1527777777777812E-2</v>
      </c>
      <c r="R624" s="4">
        <f t="shared" si="735"/>
        <v>1.388888888888884E-3</v>
      </c>
      <c r="S624" s="4">
        <f t="shared" si="736"/>
        <v>2.2916666666666696E-2</v>
      </c>
      <c r="T624" s="4">
        <f t="shared" si="743"/>
        <v>4.7916666666666607E-2</v>
      </c>
      <c r="U624" s="1">
        <v>18.3</v>
      </c>
      <c r="V624" s="1">
        <f>INDEX('Počty dní'!A:E,MATCH(E624,'Počty dní'!C:C,0),4)</f>
        <v>195</v>
      </c>
      <c r="W624" s="17">
        <f t="shared" si="750"/>
        <v>3568.5</v>
      </c>
      <c r="Y624" s="59"/>
      <c r="Z624" s="59"/>
      <c r="AA624" s="59"/>
    </row>
    <row r="625" spans="1:27" ht="15.75" thickBot="1" x14ac:dyDescent="0.3">
      <c r="A625" s="106" t="str">
        <f ca="1">CONCATENATE(INDIRECT("R[-3]C[0]",FALSE),"celkem")</f>
        <v>846celkem</v>
      </c>
      <c r="B625" s="107"/>
      <c r="C625" s="107" t="str">
        <f ca="1">INDIRECT("R[-1]C[12]",FALSE)</f>
        <v>Žirov</v>
      </c>
      <c r="D625" s="108"/>
      <c r="E625" s="107"/>
      <c r="F625" s="108"/>
      <c r="G625" s="109"/>
      <c r="H625" s="110"/>
      <c r="I625" s="111"/>
      <c r="J625" s="112" t="str">
        <f ca="1">INDIRECT("R[-3]C[0]",FALSE)</f>
        <v>V</v>
      </c>
      <c r="K625" s="113"/>
      <c r="L625" s="114"/>
      <c r="M625" s="115"/>
      <c r="N625" s="114"/>
      <c r="O625" s="116"/>
      <c r="P625" s="107"/>
      <c r="Q625" s="8">
        <f>SUM(Q615:Q624)</f>
        <v>0.22638888888888906</v>
      </c>
      <c r="R625" s="8">
        <f>SUM(R615:R624)</f>
        <v>1.3194444444444453E-2</v>
      </c>
      <c r="S625" s="8">
        <f>SUM(S615:S624)</f>
        <v>0.23958333333333351</v>
      </c>
      <c r="T625" s="8">
        <f>SUM(T615:T624)</f>
        <v>0.27083333333333315</v>
      </c>
      <c r="U625" s="9">
        <f>SUM(U615:U624)</f>
        <v>191.00000000000006</v>
      </c>
      <c r="V625" s="10"/>
      <c r="W625" s="11">
        <f>SUM(W615:W624)</f>
        <v>37245</v>
      </c>
      <c r="Y625" s="59"/>
      <c r="Z625" s="59"/>
      <c r="AA625" s="59"/>
    </row>
    <row r="626" spans="1:27" x14ac:dyDescent="0.25">
      <c r="Y626" s="59"/>
      <c r="Z626" s="59"/>
      <c r="AA626" s="59"/>
    </row>
    <row r="627" spans="1:27" ht="15.75" thickBot="1" x14ac:dyDescent="0.3">
      <c r="Y627" s="59"/>
      <c r="Z627" s="59"/>
      <c r="AA627" s="59"/>
    </row>
    <row r="628" spans="1:27" x14ac:dyDescent="0.25">
      <c r="A628" s="80">
        <v>847</v>
      </c>
      <c r="B628" s="81">
        <v>8047</v>
      </c>
      <c r="C628" s="81" t="s">
        <v>2</v>
      </c>
      <c r="D628" s="81"/>
      <c r="E628" s="81" t="str">
        <f>CONCATENATE(C628,D628)</f>
        <v>X</v>
      </c>
      <c r="F628" s="81" t="s">
        <v>125</v>
      </c>
      <c r="G628" s="82">
        <v>2</v>
      </c>
      <c r="H628" s="81" t="str">
        <f t="shared" ref="H628:H641" si="751">CONCATENATE(F628,"/",G628)</f>
        <v>XXX258/2</v>
      </c>
      <c r="I628" s="83" t="s">
        <v>3</v>
      </c>
      <c r="J628" s="83" t="s">
        <v>18</v>
      </c>
      <c r="K628" s="67">
        <v>0.2</v>
      </c>
      <c r="L628" s="84">
        <v>0.20138888888888887</v>
      </c>
      <c r="M628" s="81" t="s">
        <v>11</v>
      </c>
      <c r="N628" s="85">
        <v>0.22152777777777777</v>
      </c>
      <c r="O628" s="81" t="s">
        <v>9</v>
      </c>
      <c r="P628" s="81" t="str">
        <f t="shared" ref="P628:P640" si="752">IF(M629=O628,"OK","POZOR")</f>
        <v>OK</v>
      </c>
      <c r="Q628" s="14">
        <f t="shared" ref="Q628:Q641" si="753">IF(ISNUMBER(G628),N628-L628,IF(F628="přejezd",N628-L628,0))</f>
        <v>2.0138888888888901E-2</v>
      </c>
      <c r="R628" s="14">
        <f t="shared" ref="R628:R641" si="754">IF(ISNUMBER(G628),L628-K628,0)</f>
        <v>1.3888888888888562E-3</v>
      </c>
      <c r="S628" s="14">
        <f t="shared" ref="S628:S641" si="755">Q628+R628</f>
        <v>2.1527777777777757E-2</v>
      </c>
      <c r="T628" s="14"/>
      <c r="U628" s="13">
        <v>15.7</v>
      </c>
      <c r="V628" s="13">
        <f>INDEX('Počty dní'!A:E,MATCH(E628,'Počty dní'!C:C,0),4)</f>
        <v>195</v>
      </c>
      <c r="W628" s="16">
        <f>V628*U628</f>
        <v>3061.5</v>
      </c>
      <c r="Y628" s="59"/>
      <c r="Z628" s="59"/>
      <c r="AA628" s="59"/>
    </row>
    <row r="629" spans="1:27" x14ac:dyDescent="0.25">
      <c r="A629" s="86">
        <v>847</v>
      </c>
      <c r="B629" s="87">
        <v>8047</v>
      </c>
      <c r="C629" s="87" t="s">
        <v>2</v>
      </c>
      <c r="D629" s="87"/>
      <c r="E629" s="87" t="str">
        <f>CONCATENATE(C629,D629)</f>
        <v>X</v>
      </c>
      <c r="F629" s="87" t="s">
        <v>34</v>
      </c>
      <c r="G629" s="88">
        <v>51</v>
      </c>
      <c r="H629" s="87" t="str">
        <f t="shared" si="751"/>
        <v>XXX321/51</v>
      </c>
      <c r="I629" s="89" t="s">
        <v>3</v>
      </c>
      <c r="J629" s="89" t="s">
        <v>18</v>
      </c>
      <c r="K629" s="65">
        <v>0.22152777777777777</v>
      </c>
      <c r="L629" s="90">
        <v>0.22222222222222221</v>
      </c>
      <c r="M629" s="87" t="s">
        <v>9</v>
      </c>
      <c r="N629" s="91">
        <v>0.22569444444444445</v>
      </c>
      <c r="O629" s="87" t="s">
        <v>35</v>
      </c>
      <c r="P629" s="87" t="str">
        <f t="shared" si="752"/>
        <v>OK</v>
      </c>
      <c r="Q629" s="4">
        <f t="shared" si="753"/>
        <v>3.4722222222222376E-3</v>
      </c>
      <c r="R629" s="4">
        <f t="shared" si="754"/>
        <v>6.9444444444444198E-4</v>
      </c>
      <c r="S629" s="4">
        <f t="shared" si="755"/>
        <v>4.1666666666666796E-3</v>
      </c>
      <c r="T629" s="4">
        <f t="shared" ref="T629:T641" si="756">K629-N628</f>
        <v>0</v>
      </c>
      <c r="U629" s="1">
        <v>2.4</v>
      </c>
      <c r="V629" s="1">
        <f>INDEX('Počty dní'!A:E,MATCH(E629,'Počty dní'!C:C,0),4)</f>
        <v>195</v>
      </c>
      <c r="W629" s="17">
        <f>V629*U629</f>
        <v>468</v>
      </c>
      <c r="Y629" s="59"/>
      <c r="Z629" s="59"/>
      <c r="AA629" s="59"/>
    </row>
    <row r="630" spans="1:27" x14ac:dyDescent="0.25">
      <c r="A630" s="86">
        <v>847</v>
      </c>
      <c r="B630" s="87">
        <v>8047</v>
      </c>
      <c r="C630" s="87" t="s">
        <v>2</v>
      </c>
      <c r="D630" s="87"/>
      <c r="E630" s="87" t="str">
        <f>CONCATENATE(C630,D630)</f>
        <v>X</v>
      </c>
      <c r="F630" s="87" t="s">
        <v>34</v>
      </c>
      <c r="G630" s="88">
        <v>52</v>
      </c>
      <c r="H630" s="87" t="str">
        <f t="shared" si="751"/>
        <v>XXX321/52</v>
      </c>
      <c r="I630" s="89" t="s">
        <v>3</v>
      </c>
      <c r="J630" s="89" t="s">
        <v>18</v>
      </c>
      <c r="K630" s="65">
        <v>0.22569444444444445</v>
      </c>
      <c r="L630" s="90">
        <v>0.22708333333333333</v>
      </c>
      <c r="M630" s="87" t="s">
        <v>35</v>
      </c>
      <c r="N630" s="91">
        <v>0.23055555555555554</v>
      </c>
      <c r="O630" s="87" t="s">
        <v>9</v>
      </c>
      <c r="P630" s="87" t="str">
        <f t="shared" ref="P630:P631" si="757">IF(M631=O630,"OK","POZOR")</f>
        <v>OK</v>
      </c>
      <c r="Q630" s="4">
        <f t="shared" ref="Q630:Q631" si="758">IF(ISNUMBER(G630),N630-L630,IF(F630="přejezd",N630-L630,0))</f>
        <v>3.4722222222222099E-3</v>
      </c>
      <c r="R630" s="4">
        <f t="shared" ref="R630:R631" si="759">IF(ISNUMBER(G630),L630-K630,0)</f>
        <v>1.388888888888884E-3</v>
      </c>
      <c r="S630" s="4">
        <f t="shared" ref="S630:S631" si="760">Q630+R630</f>
        <v>4.8611111111110938E-3</v>
      </c>
      <c r="T630" s="4">
        <f t="shared" ref="T630:T631" si="761">K630-N629</f>
        <v>0</v>
      </c>
      <c r="U630" s="1">
        <v>2.4</v>
      </c>
      <c r="V630" s="1">
        <f>INDEX('Počty dní'!A:E,MATCH(E630,'Počty dní'!C:C,0),4)</f>
        <v>195</v>
      </c>
      <c r="W630" s="17">
        <f>V630*U630</f>
        <v>468</v>
      </c>
      <c r="Y630" s="59"/>
      <c r="Z630" s="59"/>
      <c r="AA630" s="59"/>
    </row>
    <row r="631" spans="1:27" x14ac:dyDescent="0.25">
      <c r="A631" s="86">
        <v>847</v>
      </c>
      <c r="B631" s="87">
        <v>8047</v>
      </c>
      <c r="C631" s="87" t="s">
        <v>2</v>
      </c>
      <c r="D631" s="87"/>
      <c r="E631" s="87" t="str">
        <f t="shared" ref="E631:E633" si="762">CONCATENATE(C631,D631)</f>
        <v>X</v>
      </c>
      <c r="F631" s="87" t="s">
        <v>125</v>
      </c>
      <c r="G631" s="88">
        <v>1</v>
      </c>
      <c r="H631" s="87" t="str">
        <f t="shared" si="751"/>
        <v>XXX258/1</v>
      </c>
      <c r="I631" s="89" t="s">
        <v>3</v>
      </c>
      <c r="J631" s="89" t="s">
        <v>18</v>
      </c>
      <c r="K631" s="65">
        <v>0.23749999999999999</v>
      </c>
      <c r="L631" s="90">
        <v>0.2388888888888889</v>
      </c>
      <c r="M631" s="87" t="s">
        <v>9</v>
      </c>
      <c r="N631" s="91">
        <v>0.26458333333333334</v>
      </c>
      <c r="O631" s="87" t="s">
        <v>10</v>
      </c>
      <c r="P631" s="87" t="str">
        <f t="shared" si="757"/>
        <v>OK</v>
      </c>
      <c r="Q631" s="4">
        <f t="shared" si="758"/>
        <v>2.5694444444444436E-2</v>
      </c>
      <c r="R631" s="4">
        <f t="shared" si="759"/>
        <v>1.3888888888889117E-3</v>
      </c>
      <c r="S631" s="4">
        <f t="shared" si="760"/>
        <v>2.7083333333333348E-2</v>
      </c>
      <c r="T631" s="4">
        <f t="shared" si="761"/>
        <v>6.9444444444444475E-3</v>
      </c>
      <c r="U631" s="1">
        <v>20.100000000000001</v>
      </c>
      <c r="V631" s="1">
        <f>INDEX('Počty dní'!A:E,MATCH(E631,'Počty dní'!C:C,0),4)</f>
        <v>195</v>
      </c>
      <c r="W631" s="17">
        <f t="shared" ref="W631" si="763">V631*U631</f>
        <v>3919.5000000000005</v>
      </c>
      <c r="Y631" s="59"/>
      <c r="Z631" s="59"/>
      <c r="AA631" s="59"/>
    </row>
    <row r="632" spans="1:27" x14ac:dyDescent="0.25">
      <c r="A632" s="86">
        <v>847</v>
      </c>
      <c r="B632" s="87">
        <v>8047</v>
      </c>
      <c r="C632" s="87" t="s">
        <v>2</v>
      </c>
      <c r="D632" s="87"/>
      <c r="E632" s="87" t="str">
        <f>CONCATENATE(C632,D632)</f>
        <v>X</v>
      </c>
      <c r="F632" s="87" t="s">
        <v>125</v>
      </c>
      <c r="G632" s="88">
        <v>4</v>
      </c>
      <c r="H632" s="87" t="str">
        <f t="shared" si="751"/>
        <v>XXX258/4</v>
      </c>
      <c r="I632" s="89" t="s">
        <v>18</v>
      </c>
      <c r="J632" s="89" t="s">
        <v>18</v>
      </c>
      <c r="K632" s="65">
        <v>0.27083333333333331</v>
      </c>
      <c r="L632" s="90">
        <v>0.2722222222222222</v>
      </c>
      <c r="M632" s="87" t="s">
        <v>10</v>
      </c>
      <c r="N632" s="91">
        <v>0.30486111111111108</v>
      </c>
      <c r="O632" s="87" t="s">
        <v>9</v>
      </c>
      <c r="P632" s="87" t="str">
        <f t="shared" si="752"/>
        <v>OK</v>
      </c>
      <c r="Q632" s="4">
        <f t="shared" si="753"/>
        <v>3.2638888888888884E-2</v>
      </c>
      <c r="R632" s="4">
        <f t="shared" si="754"/>
        <v>1.388888888888884E-3</v>
      </c>
      <c r="S632" s="4">
        <f t="shared" si="755"/>
        <v>3.4027777777777768E-2</v>
      </c>
      <c r="T632" s="4">
        <f t="shared" si="756"/>
        <v>6.2499999999999778E-3</v>
      </c>
      <c r="U632" s="1">
        <v>23.2</v>
      </c>
      <c r="V632" s="1">
        <f>INDEX('Počty dní'!A:E,MATCH(E632,'Počty dní'!C:C,0),4)</f>
        <v>195</v>
      </c>
      <c r="W632" s="17">
        <f>V632*U632</f>
        <v>4524</v>
      </c>
      <c r="Y632" s="59"/>
      <c r="Z632" s="59"/>
      <c r="AA632" s="59"/>
    </row>
    <row r="633" spans="1:27" x14ac:dyDescent="0.25">
      <c r="A633" s="86">
        <v>847</v>
      </c>
      <c r="B633" s="87">
        <v>8047</v>
      </c>
      <c r="C633" s="87" t="s">
        <v>2</v>
      </c>
      <c r="D633" s="87"/>
      <c r="E633" s="87" t="str">
        <f t="shared" si="762"/>
        <v>X</v>
      </c>
      <c r="F633" s="87" t="s">
        <v>125</v>
      </c>
      <c r="G633" s="88">
        <v>5</v>
      </c>
      <c r="H633" s="87" t="str">
        <f t="shared" si="751"/>
        <v>XXX258/5</v>
      </c>
      <c r="I633" s="89" t="s">
        <v>3</v>
      </c>
      <c r="J633" s="89" t="s">
        <v>18</v>
      </c>
      <c r="K633" s="65">
        <v>0.52569444444444446</v>
      </c>
      <c r="L633" s="90">
        <v>0.52916666666666667</v>
      </c>
      <c r="M633" s="87" t="s">
        <v>9</v>
      </c>
      <c r="N633" s="91">
        <v>0.56041666666666667</v>
      </c>
      <c r="O633" s="87" t="s">
        <v>10</v>
      </c>
      <c r="P633" s="87" t="str">
        <f t="shared" ref="P633:P639" si="764">IF(M634=O633,"OK","POZOR")</f>
        <v>OK</v>
      </c>
      <c r="Q633" s="4">
        <f t="shared" ref="Q633:Q639" si="765">IF(ISNUMBER(G633),N633-L633,IF(F633="přejezd",N633-L633,0))</f>
        <v>3.125E-2</v>
      </c>
      <c r="R633" s="4">
        <f t="shared" ref="R633:R639" si="766">IF(ISNUMBER(G633),L633-K633,0)</f>
        <v>3.4722222222222099E-3</v>
      </c>
      <c r="S633" s="4">
        <f t="shared" ref="S633:S639" si="767">Q633+R633</f>
        <v>3.472222222222221E-2</v>
      </c>
      <c r="T633" s="4">
        <f t="shared" ref="T633:T639" si="768">K633-N632</f>
        <v>0.22083333333333338</v>
      </c>
      <c r="U633" s="1">
        <v>23.2</v>
      </c>
      <c r="V633" s="1">
        <f>INDEX('Počty dní'!A:E,MATCH(E633,'Počty dní'!C:C,0),4)</f>
        <v>195</v>
      </c>
      <c r="W633" s="17">
        <f>V633*U633</f>
        <v>4524</v>
      </c>
      <c r="Y633" s="59"/>
      <c r="Z633" s="59"/>
      <c r="AA633" s="59"/>
    </row>
    <row r="634" spans="1:27" x14ac:dyDescent="0.25">
      <c r="A634" s="86">
        <v>847</v>
      </c>
      <c r="B634" s="87">
        <v>8047</v>
      </c>
      <c r="C634" s="87" t="s">
        <v>2</v>
      </c>
      <c r="D634" s="87"/>
      <c r="E634" s="87" t="str">
        <f>CONCATENATE(C634,D634)</f>
        <v>X</v>
      </c>
      <c r="F634" s="87" t="s">
        <v>125</v>
      </c>
      <c r="G634" s="88">
        <v>8</v>
      </c>
      <c r="H634" s="87" t="str">
        <f t="shared" si="751"/>
        <v>XXX258/8</v>
      </c>
      <c r="I634" s="89" t="s">
        <v>3</v>
      </c>
      <c r="J634" s="89" t="s">
        <v>18</v>
      </c>
      <c r="K634" s="65">
        <v>0.56736111111111109</v>
      </c>
      <c r="L634" s="90">
        <v>0.56805555555555554</v>
      </c>
      <c r="M634" s="87" t="s">
        <v>10</v>
      </c>
      <c r="N634" s="91">
        <v>0.59444444444444444</v>
      </c>
      <c r="O634" s="87" t="s">
        <v>9</v>
      </c>
      <c r="P634" s="87" t="str">
        <f t="shared" si="764"/>
        <v>OK</v>
      </c>
      <c r="Q634" s="4">
        <f t="shared" si="765"/>
        <v>2.6388888888888906E-2</v>
      </c>
      <c r="R634" s="4">
        <f t="shared" si="766"/>
        <v>6.9444444444444198E-4</v>
      </c>
      <c r="S634" s="4">
        <f t="shared" si="767"/>
        <v>2.7083333333333348E-2</v>
      </c>
      <c r="T634" s="4">
        <f t="shared" si="768"/>
        <v>6.9444444444444198E-3</v>
      </c>
      <c r="U634" s="1">
        <v>20.100000000000001</v>
      </c>
      <c r="V634" s="1">
        <f>INDEX('Počty dní'!A:E,MATCH(E634,'Počty dní'!C:C,0),4)</f>
        <v>195</v>
      </c>
      <c r="W634" s="17">
        <f>V634*U634</f>
        <v>3919.5000000000005</v>
      </c>
      <c r="Y634" s="59"/>
      <c r="Z634" s="59"/>
      <c r="AA634" s="59"/>
    </row>
    <row r="635" spans="1:27" x14ac:dyDescent="0.25">
      <c r="A635" s="86">
        <v>847</v>
      </c>
      <c r="B635" s="87">
        <v>8047</v>
      </c>
      <c r="C635" s="87" t="s">
        <v>2</v>
      </c>
      <c r="D635" s="87"/>
      <c r="E635" s="87" t="str">
        <f>CONCATENATE(C635,D635)</f>
        <v>X</v>
      </c>
      <c r="F635" s="87" t="s">
        <v>34</v>
      </c>
      <c r="G635" s="88">
        <v>55</v>
      </c>
      <c r="H635" s="87" t="str">
        <f>CONCATENATE(F635,"/",G635)</f>
        <v>XXX321/55</v>
      </c>
      <c r="I635" s="89" t="s">
        <v>3</v>
      </c>
      <c r="J635" s="89" t="s">
        <v>18</v>
      </c>
      <c r="K635" s="65">
        <v>0.59861111111111109</v>
      </c>
      <c r="L635" s="90">
        <v>0.60069444444444442</v>
      </c>
      <c r="M635" s="87" t="s">
        <v>9</v>
      </c>
      <c r="N635" s="91">
        <v>0.60416666666666663</v>
      </c>
      <c r="O635" s="87" t="s">
        <v>35</v>
      </c>
      <c r="P635" s="87" t="str">
        <f t="shared" si="764"/>
        <v>OK</v>
      </c>
      <c r="Q635" s="4">
        <f t="shared" si="765"/>
        <v>3.4722222222222099E-3</v>
      </c>
      <c r="R635" s="4">
        <f t="shared" si="766"/>
        <v>2.0833333333333259E-3</v>
      </c>
      <c r="S635" s="4">
        <f t="shared" si="767"/>
        <v>5.5555555555555358E-3</v>
      </c>
      <c r="T635" s="4">
        <f t="shared" si="768"/>
        <v>4.1666666666666519E-3</v>
      </c>
      <c r="U635" s="1">
        <v>2.4</v>
      </c>
      <c r="V635" s="1">
        <f>INDEX('Počty dní'!A:E,MATCH(E635,'Počty dní'!C:C,0),4)</f>
        <v>195</v>
      </c>
      <c r="W635" s="17">
        <f>V635*U635</f>
        <v>468</v>
      </c>
      <c r="Y635" s="59"/>
      <c r="Z635" s="59"/>
      <c r="AA635" s="59"/>
    </row>
    <row r="636" spans="1:27" x14ac:dyDescent="0.25">
      <c r="A636" s="86">
        <v>847</v>
      </c>
      <c r="B636" s="87">
        <v>8047</v>
      </c>
      <c r="C636" s="87" t="s">
        <v>2</v>
      </c>
      <c r="D636" s="87"/>
      <c r="E636" s="87" t="str">
        <f>CONCATENATE(C636,D636)</f>
        <v>X</v>
      </c>
      <c r="F636" s="87" t="s">
        <v>34</v>
      </c>
      <c r="G636" s="88">
        <v>56</v>
      </c>
      <c r="H636" s="87" t="str">
        <f>CONCATENATE(F636,"/",G636)</f>
        <v>XXX321/56</v>
      </c>
      <c r="I636" s="89" t="s">
        <v>3</v>
      </c>
      <c r="J636" s="89" t="s">
        <v>18</v>
      </c>
      <c r="K636" s="65">
        <v>0.60416666666666663</v>
      </c>
      <c r="L636" s="90">
        <v>0.60555555555555551</v>
      </c>
      <c r="M636" s="87" t="s">
        <v>35</v>
      </c>
      <c r="N636" s="91">
        <v>0.60902777777777772</v>
      </c>
      <c r="O636" s="87" t="s">
        <v>9</v>
      </c>
      <c r="P636" s="87" t="str">
        <f t="shared" si="764"/>
        <v>OK</v>
      </c>
      <c r="Q636" s="4">
        <f t="shared" si="765"/>
        <v>3.4722222222222099E-3</v>
      </c>
      <c r="R636" s="4">
        <f t="shared" si="766"/>
        <v>1.388888888888884E-3</v>
      </c>
      <c r="S636" s="4">
        <f t="shared" si="767"/>
        <v>4.8611111111110938E-3</v>
      </c>
      <c r="T636" s="4">
        <f t="shared" si="768"/>
        <v>0</v>
      </c>
      <c r="U636" s="1">
        <v>2.4</v>
      </c>
      <c r="V636" s="1">
        <f>INDEX('Počty dní'!A:E,MATCH(E636,'Počty dní'!C:C,0),4)</f>
        <v>195</v>
      </c>
      <c r="W636" s="17">
        <f>V636*U636</f>
        <v>468</v>
      </c>
      <c r="Y636" s="59"/>
      <c r="Z636" s="59"/>
      <c r="AA636" s="59"/>
    </row>
    <row r="637" spans="1:27" x14ac:dyDescent="0.25">
      <c r="A637" s="86">
        <v>847</v>
      </c>
      <c r="B637" s="87">
        <v>8047</v>
      </c>
      <c r="C637" s="87" t="s">
        <v>2</v>
      </c>
      <c r="D637" s="87"/>
      <c r="E637" s="87" t="str">
        <f t="shared" ref="E637:E641" si="769">CONCATENATE(C637,D637)</f>
        <v>X</v>
      </c>
      <c r="F637" s="87" t="s">
        <v>125</v>
      </c>
      <c r="G637" s="88">
        <v>7</v>
      </c>
      <c r="H637" s="87" t="str">
        <f t="shared" si="751"/>
        <v>XXX258/7</v>
      </c>
      <c r="I637" s="89" t="s">
        <v>3</v>
      </c>
      <c r="J637" s="89" t="s">
        <v>18</v>
      </c>
      <c r="K637" s="65">
        <v>0.60902777777777772</v>
      </c>
      <c r="L637" s="90">
        <v>0.61249999999999993</v>
      </c>
      <c r="M637" s="87" t="s">
        <v>9</v>
      </c>
      <c r="N637" s="91">
        <v>0.64374999999999993</v>
      </c>
      <c r="O637" s="87" t="s">
        <v>10</v>
      </c>
      <c r="P637" s="87" t="str">
        <f t="shared" si="764"/>
        <v>OK</v>
      </c>
      <c r="Q637" s="4">
        <f t="shared" si="765"/>
        <v>3.125E-2</v>
      </c>
      <c r="R637" s="4">
        <f t="shared" si="766"/>
        <v>3.4722222222222099E-3</v>
      </c>
      <c r="S637" s="4">
        <f t="shared" si="767"/>
        <v>3.472222222222221E-2</v>
      </c>
      <c r="T637" s="4">
        <f t="shared" si="768"/>
        <v>0</v>
      </c>
      <c r="U637" s="1">
        <v>23.2</v>
      </c>
      <c r="V637" s="1">
        <f>INDEX('Počty dní'!A:E,MATCH(E637,'Počty dní'!C:C,0),4)</f>
        <v>195</v>
      </c>
      <c r="W637" s="17">
        <f t="shared" ref="W637:W641" si="770">V637*U637</f>
        <v>4524</v>
      </c>
      <c r="Y637" s="59"/>
      <c r="Z637" s="59"/>
      <c r="AA637" s="59"/>
    </row>
    <row r="638" spans="1:27" x14ac:dyDescent="0.25">
      <c r="A638" s="86">
        <v>847</v>
      </c>
      <c r="B638" s="87">
        <v>8047</v>
      </c>
      <c r="C638" s="87" t="s">
        <v>2</v>
      </c>
      <c r="D638" s="87"/>
      <c r="E638" s="87" t="str">
        <f>CONCATENATE(C638,D638)</f>
        <v>X</v>
      </c>
      <c r="F638" s="87" t="s">
        <v>125</v>
      </c>
      <c r="G638" s="88">
        <v>10</v>
      </c>
      <c r="H638" s="87" t="str">
        <f t="shared" si="751"/>
        <v>XXX258/10</v>
      </c>
      <c r="I638" s="89" t="s">
        <v>3</v>
      </c>
      <c r="J638" s="89" t="s">
        <v>18</v>
      </c>
      <c r="K638" s="65">
        <v>0.65069444444444446</v>
      </c>
      <c r="L638" s="90">
        <v>0.65138888888888891</v>
      </c>
      <c r="M638" s="87" t="s">
        <v>10</v>
      </c>
      <c r="N638" s="91">
        <v>0.6777777777777777</v>
      </c>
      <c r="O638" s="87" t="s">
        <v>9</v>
      </c>
      <c r="P638" s="87" t="str">
        <f t="shared" si="764"/>
        <v>OK</v>
      </c>
      <c r="Q638" s="4">
        <f t="shared" si="765"/>
        <v>2.6388888888888795E-2</v>
      </c>
      <c r="R638" s="4">
        <f t="shared" si="766"/>
        <v>6.9444444444444198E-4</v>
      </c>
      <c r="S638" s="4">
        <f t="shared" si="767"/>
        <v>2.7083333333333237E-2</v>
      </c>
      <c r="T638" s="4">
        <f t="shared" si="768"/>
        <v>6.9444444444445308E-3</v>
      </c>
      <c r="U638" s="1">
        <v>20.100000000000001</v>
      </c>
      <c r="V638" s="1">
        <f>INDEX('Počty dní'!A:E,MATCH(E638,'Počty dní'!C:C,0),4)</f>
        <v>195</v>
      </c>
      <c r="W638" s="17">
        <f>V638*U638</f>
        <v>3919.5000000000005</v>
      </c>
      <c r="Y638" s="59"/>
      <c r="Z638" s="59"/>
      <c r="AA638" s="59"/>
    </row>
    <row r="639" spans="1:27" x14ac:dyDescent="0.25">
      <c r="A639" s="86">
        <v>847</v>
      </c>
      <c r="B639" s="87">
        <v>8047</v>
      </c>
      <c r="C639" s="87" t="s">
        <v>2</v>
      </c>
      <c r="D639" s="87"/>
      <c r="E639" s="87" t="str">
        <f t="shared" si="769"/>
        <v>X</v>
      </c>
      <c r="F639" s="87" t="s">
        <v>125</v>
      </c>
      <c r="G639" s="88">
        <v>9</v>
      </c>
      <c r="H639" s="87" t="str">
        <f t="shared" si="751"/>
        <v>XXX258/9</v>
      </c>
      <c r="I639" s="89" t="s">
        <v>3</v>
      </c>
      <c r="J639" s="89" t="s">
        <v>18</v>
      </c>
      <c r="K639" s="65">
        <v>0.69236111111111109</v>
      </c>
      <c r="L639" s="90">
        <v>0.6958333333333333</v>
      </c>
      <c r="M639" s="87" t="s">
        <v>9</v>
      </c>
      <c r="N639" s="91">
        <v>0.71597222222222223</v>
      </c>
      <c r="O639" s="87" t="s">
        <v>11</v>
      </c>
      <c r="P639" s="87" t="str">
        <f t="shared" si="764"/>
        <v>OK</v>
      </c>
      <c r="Q639" s="4">
        <f t="shared" si="765"/>
        <v>2.0138888888888928E-2</v>
      </c>
      <c r="R639" s="4">
        <f t="shared" si="766"/>
        <v>3.4722222222222099E-3</v>
      </c>
      <c r="S639" s="4">
        <f t="shared" si="767"/>
        <v>2.3611111111111138E-2</v>
      </c>
      <c r="T639" s="4">
        <f t="shared" si="768"/>
        <v>1.4583333333333393E-2</v>
      </c>
      <c r="U639" s="1">
        <v>15.7</v>
      </c>
      <c r="V639" s="1">
        <f>INDEX('Počty dní'!A:E,MATCH(E639,'Počty dní'!C:C,0),4)</f>
        <v>195</v>
      </c>
      <c r="W639" s="17">
        <f t="shared" si="770"/>
        <v>3061.5</v>
      </c>
      <c r="Y639" s="59"/>
      <c r="Z639" s="59"/>
      <c r="AA639" s="59"/>
    </row>
    <row r="640" spans="1:27" x14ac:dyDescent="0.25">
      <c r="A640" s="86">
        <v>847</v>
      </c>
      <c r="B640" s="87">
        <v>8047</v>
      </c>
      <c r="C640" s="87" t="s">
        <v>2</v>
      </c>
      <c r="D640" s="87"/>
      <c r="E640" s="87" t="str">
        <f>CONCATENATE(C640,D640)</f>
        <v>X</v>
      </c>
      <c r="F640" s="87" t="s">
        <v>125</v>
      </c>
      <c r="G640" s="88">
        <v>12</v>
      </c>
      <c r="H640" s="87" t="str">
        <f t="shared" si="751"/>
        <v>XXX258/12</v>
      </c>
      <c r="I640" s="89" t="s">
        <v>3</v>
      </c>
      <c r="J640" s="89" t="s">
        <v>18</v>
      </c>
      <c r="K640" s="65">
        <v>0.7416666666666667</v>
      </c>
      <c r="L640" s="90">
        <v>0.74305555555555547</v>
      </c>
      <c r="M640" s="87" t="s">
        <v>11</v>
      </c>
      <c r="N640" s="91">
        <v>0.76111111111111107</v>
      </c>
      <c r="O640" s="87" t="s">
        <v>9</v>
      </c>
      <c r="P640" s="87" t="str">
        <f t="shared" si="752"/>
        <v>OK</v>
      </c>
      <c r="Q640" s="4">
        <f t="shared" si="753"/>
        <v>1.8055555555555602E-2</v>
      </c>
      <c r="R640" s="4">
        <f t="shared" si="754"/>
        <v>1.3888888888887729E-3</v>
      </c>
      <c r="S640" s="4">
        <f t="shared" si="755"/>
        <v>1.9444444444444375E-2</v>
      </c>
      <c r="T640" s="4">
        <f t="shared" si="756"/>
        <v>2.5694444444444464E-2</v>
      </c>
      <c r="U640" s="1">
        <v>16</v>
      </c>
      <c r="V640" s="1">
        <f>INDEX('Počty dní'!A:E,MATCH(E640,'Počty dní'!C:C,0),4)</f>
        <v>195</v>
      </c>
      <c r="W640" s="17">
        <f>V640*U640</f>
        <v>3120</v>
      </c>
      <c r="Y640" s="59"/>
      <c r="Z640" s="59"/>
      <c r="AA640" s="59"/>
    </row>
    <row r="641" spans="1:27" ht="15.75" thickBot="1" x14ac:dyDescent="0.3">
      <c r="A641" s="86">
        <v>847</v>
      </c>
      <c r="B641" s="87">
        <v>8047</v>
      </c>
      <c r="C641" s="87" t="s">
        <v>2</v>
      </c>
      <c r="D641" s="87"/>
      <c r="E641" s="87" t="str">
        <f t="shared" si="769"/>
        <v>X</v>
      </c>
      <c r="F641" s="87" t="s">
        <v>125</v>
      </c>
      <c r="G641" s="88">
        <v>11</v>
      </c>
      <c r="H641" s="87" t="str">
        <f t="shared" si="751"/>
        <v>XXX258/11</v>
      </c>
      <c r="I641" s="89" t="s">
        <v>3</v>
      </c>
      <c r="J641" s="89" t="s">
        <v>18</v>
      </c>
      <c r="K641" s="65">
        <v>0.77777777777777779</v>
      </c>
      <c r="L641" s="90">
        <v>0.77916666666666667</v>
      </c>
      <c r="M641" s="87" t="s">
        <v>9</v>
      </c>
      <c r="N641" s="91">
        <v>0.7993055555555556</v>
      </c>
      <c r="O641" s="87" t="s">
        <v>11</v>
      </c>
      <c r="P641" s="87"/>
      <c r="Q641" s="4">
        <f t="shared" si="753"/>
        <v>2.0138888888888928E-2</v>
      </c>
      <c r="R641" s="4">
        <f t="shared" si="754"/>
        <v>1.388888888888884E-3</v>
      </c>
      <c r="S641" s="4">
        <f t="shared" si="755"/>
        <v>2.1527777777777812E-2</v>
      </c>
      <c r="T641" s="4">
        <f t="shared" si="756"/>
        <v>1.6666666666666718E-2</v>
      </c>
      <c r="U641" s="1">
        <v>15.7</v>
      </c>
      <c r="V641" s="1">
        <f>INDEX('Počty dní'!A:E,MATCH(E641,'Počty dní'!C:C,0),4)</f>
        <v>195</v>
      </c>
      <c r="W641" s="17">
        <f t="shared" si="770"/>
        <v>3061.5</v>
      </c>
      <c r="Y641" s="59"/>
      <c r="Z641" s="59"/>
      <c r="AA641" s="59"/>
    </row>
    <row r="642" spans="1:27" ht="15.75" thickBot="1" x14ac:dyDescent="0.3">
      <c r="A642" s="106" t="str">
        <f ca="1">CONCATENATE(INDIRECT("R[-3]C[0]",FALSE),"celkem")</f>
        <v>847celkem</v>
      </c>
      <c r="B642" s="107"/>
      <c r="C642" s="107" t="str">
        <f ca="1">INDIRECT("R[-1]C[12]",FALSE)</f>
        <v>Želiv,rest.Na Želivce</v>
      </c>
      <c r="D642" s="108"/>
      <c r="E642" s="107"/>
      <c r="F642" s="108"/>
      <c r="G642" s="109"/>
      <c r="H642" s="110"/>
      <c r="I642" s="111"/>
      <c r="J642" s="112" t="str">
        <f ca="1">INDIRECT("R[-3]C[0]",FALSE)</f>
        <v>V</v>
      </c>
      <c r="K642" s="113"/>
      <c r="L642" s="114"/>
      <c r="M642" s="116"/>
      <c r="N642" s="116"/>
      <c r="O642" s="116"/>
      <c r="P642" s="107"/>
      <c r="Q642" s="8">
        <f>SUM(Q628:Q641)</f>
        <v>0.26597222222222228</v>
      </c>
      <c r="R642" s="8">
        <f t="shared" ref="R642:T642" si="771">SUM(R628:R641)</f>
        <v>2.4305555555555358E-2</v>
      </c>
      <c r="S642" s="8">
        <f t="shared" si="771"/>
        <v>0.29027777777777763</v>
      </c>
      <c r="T642" s="8">
        <f t="shared" si="771"/>
        <v>0.30902777777777801</v>
      </c>
      <c r="U642" s="9">
        <f>SUM(U628:U641)</f>
        <v>202.59999999999997</v>
      </c>
      <c r="V642" s="10"/>
      <c r="W642" s="11">
        <f>SUM(W628:W641)</f>
        <v>39507</v>
      </c>
      <c r="Y642" s="59"/>
      <c r="Z642" s="59"/>
      <c r="AA642" s="59"/>
    </row>
    <row r="643" spans="1:27" x14ac:dyDescent="0.25">
      <c r="Y643" s="59"/>
      <c r="Z643" s="59"/>
      <c r="AA643" s="59"/>
    </row>
  </sheetData>
  <autoFilter ref="A1:W642"/>
  <conditionalFormatting sqref="E1">
    <cfRule type="containsText" dxfId="7" priority="2" operator="containsText" text="stídání">
      <formula>NOT(ISERROR(SEARCH("stídání",E1)))</formula>
    </cfRule>
    <cfRule type="containsText" dxfId="6" priority="3" operator="containsText" text="střídání">
      <formula>NOT(ISERROR(SEARCH("střídání",E1)))</formula>
    </cfRule>
  </conditionalFormatting>
  <conditionalFormatting sqref="P30:P33">
    <cfRule type="containsText" dxfId="5" priority="1" operator="containsText" text="POZOR">
      <formula>NOT(ISERROR(SEARCH("POZOR",P30)))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98"/>
  <sheetViews>
    <sheetView workbookViewId="0">
      <selection activeCell="M165" sqref="M165"/>
    </sheetView>
  </sheetViews>
  <sheetFormatPr defaultRowHeight="15" x14ac:dyDescent="0.25"/>
  <cols>
    <col min="1" max="1" width="5.140625" style="74" customWidth="1"/>
    <col min="2" max="2" width="5.7109375" style="75" customWidth="1"/>
    <col min="3" max="3" width="4.28515625" style="75" customWidth="1"/>
    <col min="4" max="4" width="4.7109375" style="75" customWidth="1"/>
    <col min="5" max="5" width="5.140625" style="75" customWidth="1"/>
    <col min="6" max="6" width="8.28515625" style="75" customWidth="1"/>
    <col min="7" max="7" width="5.28515625" style="76" customWidth="1"/>
    <col min="8" max="8" width="11.7109375" style="75" customWidth="1"/>
    <col min="9" max="9" width="5.5703125" style="77" customWidth="1"/>
    <col min="10" max="10" width="4.85546875" style="77" customWidth="1"/>
    <col min="11" max="11" width="7.28515625" style="64" customWidth="1"/>
    <col min="12" max="12" width="7.28515625" style="77" customWidth="1"/>
    <col min="13" max="13" width="25.28515625" style="75" customWidth="1"/>
    <col min="14" max="14" width="8.42578125" style="75" customWidth="1"/>
    <col min="15" max="15" width="26.42578125" style="75" customWidth="1"/>
    <col min="16" max="16" width="4.7109375" style="75" customWidth="1"/>
    <col min="17" max="20" width="7.7109375" customWidth="1"/>
    <col min="21" max="21" width="7.28515625" customWidth="1"/>
    <col min="22" max="22" width="5.7109375" customWidth="1"/>
    <col min="23" max="23" width="8.42578125" customWidth="1"/>
  </cols>
  <sheetData>
    <row r="1" spans="1:27" s="6" customFormat="1" ht="114" thickBot="1" x14ac:dyDescent="0.3">
      <c r="A1" s="100" t="s">
        <v>62</v>
      </c>
      <c r="B1" s="101" t="s">
        <v>63</v>
      </c>
      <c r="C1" s="102" t="s">
        <v>4</v>
      </c>
      <c r="D1" s="102" t="s">
        <v>5</v>
      </c>
      <c r="E1" s="103" t="s">
        <v>64</v>
      </c>
      <c r="F1" s="104" t="s">
        <v>65</v>
      </c>
      <c r="G1" s="105" t="s">
        <v>66</v>
      </c>
      <c r="H1" s="104" t="s">
        <v>67</v>
      </c>
      <c r="I1" s="102" t="s">
        <v>68</v>
      </c>
      <c r="J1" s="102" t="s">
        <v>69</v>
      </c>
      <c r="K1" s="102" t="s">
        <v>70</v>
      </c>
      <c r="L1" s="102" t="s">
        <v>71</v>
      </c>
      <c r="M1" s="102" t="s">
        <v>72</v>
      </c>
      <c r="N1" s="102" t="s">
        <v>73</v>
      </c>
      <c r="O1" s="102" t="s">
        <v>74</v>
      </c>
      <c r="P1" s="102" t="s">
        <v>75</v>
      </c>
      <c r="Q1" s="5" t="s">
        <v>76</v>
      </c>
      <c r="R1" s="5" t="s">
        <v>77</v>
      </c>
      <c r="S1" s="5" t="s">
        <v>78</v>
      </c>
      <c r="T1" s="5" t="s">
        <v>79</v>
      </c>
      <c r="U1" s="5" t="s">
        <v>0</v>
      </c>
      <c r="V1" s="5" t="s">
        <v>80</v>
      </c>
      <c r="W1" s="5" t="s">
        <v>81</v>
      </c>
    </row>
    <row r="3" spans="1:27" ht="15.75" thickBot="1" x14ac:dyDescent="0.3">
      <c r="L3" s="78"/>
      <c r="N3" s="79"/>
      <c r="Q3" s="2"/>
      <c r="R3" s="2"/>
      <c r="S3" s="2"/>
      <c r="T3" s="2"/>
      <c r="V3" s="2"/>
      <c r="W3" s="2"/>
    </row>
    <row r="4" spans="1:27" x14ac:dyDescent="0.25">
      <c r="A4" s="80">
        <v>801</v>
      </c>
      <c r="B4" s="81">
        <v>8101</v>
      </c>
      <c r="C4" s="81" t="s">
        <v>2</v>
      </c>
      <c r="D4" s="81"/>
      <c r="E4" s="81" t="str">
        <f>CONCATENATE(C4,D4)</f>
        <v>X</v>
      </c>
      <c r="F4" s="81" t="s">
        <v>140</v>
      </c>
      <c r="G4" s="82">
        <v>1</v>
      </c>
      <c r="H4" s="81" t="str">
        <f>CONCATENATE(F4,"/",G4)</f>
        <v>XXX401/1</v>
      </c>
      <c r="I4" s="83" t="s">
        <v>31</v>
      </c>
      <c r="J4" s="83" t="s">
        <v>31</v>
      </c>
      <c r="K4" s="67">
        <v>0.1875</v>
      </c>
      <c r="L4" s="84">
        <v>0.19097222222222221</v>
      </c>
      <c r="M4" s="81" t="s">
        <v>9</v>
      </c>
      <c r="N4" s="85">
        <v>0.2673611111111111</v>
      </c>
      <c r="O4" s="81" t="s">
        <v>27</v>
      </c>
      <c r="P4" s="81" t="str">
        <f t="shared" ref="P4:P8" si="0">IF(M5=O4,"OK","POZOR")</f>
        <v>OK</v>
      </c>
      <c r="Q4" s="14">
        <f t="shared" ref="Q4:Q9" si="1">IF(ISNUMBER(G4),N4-L4,IF(F4="přejezd",N4-L4,0))</f>
        <v>7.6388888888888895E-2</v>
      </c>
      <c r="R4" s="14">
        <f t="shared" ref="R4:R9" si="2">IF(ISNUMBER(G4),L4-K4,0)</f>
        <v>3.4722222222222099E-3</v>
      </c>
      <c r="S4" s="14">
        <f t="shared" ref="S4:S9" si="3">Q4+R4</f>
        <v>7.9861111111111105E-2</v>
      </c>
      <c r="T4" s="14"/>
      <c r="U4" s="13">
        <v>106.2</v>
      </c>
      <c r="V4" s="13">
        <f>INDEX('Počty dní'!F:J,MATCH(E4,'Počty dní'!H:H,0),4)</f>
        <v>56</v>
      </c>
      <c r="W4" s="16">
        <f>V4*U4</f>
        <v>5947.2</v>
      </c>
      <c r="Y4" s="59"/>
      <c r="Z4" s="59"/>
      <c r="AA4" s="59"/>
    </row>
    <row r="5" spans="1:27" x14ac:dyDescent="0.25">
      <c r="A5" s="86">
        <v>801</v>
      </c>
      <c r="B5" s="87">
        <v>8101</v>
      </c>
      <c r="C5" s="87" t="s">
        <v>2</v>
      </c>
      <c r="D5" s="87"/>
      <c r="E5" s="87" t="str">
        <f>CONCATENATE(C5,D5)</f>
        <v>X</v>
      </c>
      <c r="F5" s="87" t="s">
        <v>140</v>
      </c>
      <c r="G5" s="88">
        <v>10</v>
      </c>
      <c r="H5" s="87" t="str">
        <f t="shared" ref="H5:H9" si="4">CONCATENATE(F5,"/",G5)</f>
        <v>XXX401/10</v>
      </c>
      <c r="I5" s="89" t="s">
        <v>31</v>
      </c>
      <c r="J5" s="89" t="s">
        <v>31</v>
      </c>
      <c r="K5" s="65">
        <v>0.30555555555555558</v>
      </c>
      <c r="L5" s="90">
        <v>0.3125</v>
      </c>
      <c r="M5" s="87" t="s">
        <v>27</v>
      </c>
      <c r="N5" s="91">
        <v>0.3923611111111111</v>
      </c>
      <c r="O5" s="87" t="s">
        <v>9</v>
      </c>
      <c r="P5" s="87" t="str">
        <f t="shared" si="0"/>
        <v>OK</v>
      </c>
      <c r="Q5" s="4">
        <f t="shared" si="1"/>
        <v>7.9861111111111105E-2</v>
      </c>
      <c r="R5" s="4">
        <f t="shared" si="2"/>
        <v>6.9444444444444198E-3</v>
      </c>
      <c r="S5" s="4">
        <f t="shared" si="3"/>
        <v>8.6805555555555525E-2</v>
      </c>
      <c r="T5" s="4">
        <f t="shared" ref="T5:T9" si="5">K5-N4</f>
        <v>3.8194444444444475E-2</v>
      </c>
      <c r="U5" s="1">
        <v>106.2</v>
      </c>
      <c r="V5" s="62">
        <f>INDEX('Počty dní'!F:J,MATCH(E5,'Počty dní'!H:H,0),4)</f>
        <v>56</v>
      </c>
      <c r="W5" s="17">
        <f>V5*U5</f>
        <v>5947.2</v>
      </c>
      <c r="Y5" s="59"/>
      <c r="Z5" s="59"/>
      <c r="AA5" s="59"/>
    </row>
    <row r="6" spans="1:27" x14ac:dyDescent="0.25">
      <c r="A6" s="86">
        <v>801</v>
      </c>
      <c r="B6" s="87">
        <v>8101</v>
      </c>
      <c r="C6" s="87" t="s">
        <v>2</v>
      </c>
      <c r="D6" s="87"/>
      <c r="E6" s="87" t="str">
        <f t="shared" ref="E6" si="6">CONCATENATE(C6,D6)</f>
        <v>X</v>
      </c>
      <c r="F6" s="87" t="s">
        <v>140</v>
      </c>
      <c r="G6" s="88">
        <v>11</v>
      </c>
      <c r="H6" s="87" t="str">
        <f t="shared" si="4"/>
        <v>XXX401/11</v>
      </c>
      <c r="I6" s="89" t="s">
        <v>31</v>
      </c>
      <c r="J6" s="89" t="s">
        <v>31</v>
      </c>
      <c r="K6" s="65">
        <v>0.43402777777777779</v>
      </c>
      <c r="L6" s="90">
        <v>0.44097222222222227</v>
      </c>
      <c r="M6" s="87" t="s">
        <v>9</v>
      </c>
      <c r="N6" s="91">
        <v>0.51736111111111105</v>
      </c>
      <c r="O6" s="87" t="s">
        <v>27</v>
      </c>
      <c r="P6" s="87" t="str">
        <f t="shared" si="0"/>
        <v>OK</v>
      </c>
      <c r="Q6" s="4">
        <f t="shared" si="1"/>
        <v>7.6388888888888784E-2</v>
      </c>
      <c r="R6" s="4">
        <f t="shared" si="2"/>
        <v>6.9444444444444753E-3</v>
      </c>
      <c r="S6" s="4">
        <f t="shared" si="3"/>
        <v>8.3333333333333259E-2</v>
      </c>
      <c r="T6" s="4">
        <f t="shared" si="5"/>
        <v>4.1666666666666685E-2</v>
      </c>
      <c r="U6" s="1">
        <v>106.2</v>
      </c>
      <c r="V6" s="1">
        <f>INDEX('Počty dní'!F:J,MATCH(E6,'Počty dní'!H:H,0),4)</f>
        <v>56</v>
      </c>
      <c r="W6" s="17">
        <f t="shared" ref="W6" si="7">V6*U6</f>
        <v>5947.2</v>
      </c>
      <c r="Y6" s="59"/>
      <c r="Z6" s="59"/>
      <c r="AA6" s="59"/>
    </row>
    <row r="7" spans="1:27" x14ac:dyDescent="0.25">
      <c r="A7" s="86">
        <v>801</v>
      </c>
      <c r="B7" s="87">
        <v>8101</v>
      </c>
      <c r="C7" s="87" t="s">
        <v>2</v>
      </c>
      <c r="D7" s="87"/>
      <c r="E7" s="87" t="str">
        <f>CONCATENATE(C7,D7)</f>
        <v>X</v>
      </c>
      <c r="F7" s="87" t="s">
        <v>140</v>
      </c>
      <c r="G7" s="88">
        <v>18</v>
      </c>
      <c r="H7" s="87" t="str">
        <f t="shared" si="4"/>
        <v>XXX401/18</v>
      </c>
      <c r="I7" s="89" t="s">
        <v>31</v>
      </c>
      <c r="J7" s="89" t="s">
        <v>31</v>
      </c>
      <c r="K7" s="65">
        <v>0.55555555555555558</v>
      </c>
      <c r="L7" s="90">
        <v>0.5625</v>
      </c>
      <c r="M7" s="87" t="s">
        <v>27</v>
      </c>
      <c r="N7" s="91">
        <v>0.64236111111111105</v>
      </c>
      <c r="O7" s="87" t="s">
        <v>9</v>
      </c>
      <c r="P7" s="87" t="str">
        <f t="shared" si="0"/>
        <v>OK</v>
      </c>
      <c r="Q7" s="4">
        <f t="shared" si="1"/>
        <v>7.9861111111111049E-2</v>
      </c>
      <c r="R7" s="4">
        <f t="shared" si="2"/>
        <v>6.9444444444444198E-3</v>
      </c>
      <c r="S7" s="4">
        <f t="shared" si="3"/>
        <v>8.6805555555555469E-2</v>
      </c>
      <c r="T7" s="4">
        <f t="shared" si="5"/>
        <v>3.8194444444444531E-2</v>
      </c>
      <c r="U7" s="1">
        <v>106.2</v>
      </c>
      <c r="V7" s="1">
        <f>INDEX('Počty dní'!F:J,MATCH(E7,'Počty dní'!H:H,0),4)</f>
        <v>56</v>
      </c>
      <c r="W7" s="17">
        <f>V7*U7</f>
        <v>5947.2</v>
      </c>
      <c r="Y7" s="59"/>
      <c r="Z7" s="59"/>
      <c r="AA7" s="59"/>
    </row>
    <row r="8" spans="1:27" x14ac:dyDescent="0.25">
      <c r="A8" s="86">
        <v>801</v>
      </c>
      <c r="B8" s="87">
        <v>8101</v>
      </c>
      <c r="C8" s="87" t="s">
        <v>2</v>
      </c>
      <c r="D8" s="87"/>
      <c r="E8" s="87" t="str">
        <f>CONCATENATE(C8,D8)</f>
        <v>X</v>
      </c>
      <c r="F8" s="87" t="s">
        <v>140</v>
      </c>
      <c r="G8" s="88">
        <v>21</v>
      </c>
      <c r="H8" s="87" t="str">
        <f t="shared" si="4"/>
        <v>XXX401/21</v>
      </c>
      <c r="I8" s="89" t="s">
        <v>31</v>
      </c>
      <c r="J8" s="89" t="s">
        <v>31</v>
      </c>
      <c r="K8" s="65">
        <v>0.68402777777777779</v>
      </c>
      <c r="L8" s="90">
        <v>0.69097222222222221</v>
      </c>
      <c r="M8" s="87" t="s">
        <v>9</v>
      </c>
      <c r="N8" s="91">
        <v>0.76736111111111116</v>
      </c>
      <c r="O8" s="87" t="s">
        <v>27</v>
      </c>
      <c r="P8" s="87" t="str">
        <f t="shared" si="0"/>
        <v>OK</v>
      </c>
      <c r="Q8" s="4">
        <f t="shared" si="1"/>
        <v>7.6388888888888951E-2</v>
      </c>
      <c r="R8" s="4">
        <f t="shared" si="2"/>
        <v>6.9444444444444198E-3</v>
      </c>
      <c r="S8" s="4">
        <f t="shared" si="3"/>
        <v>8.333333333333337E-2</v>
      </c>
      <c r="T8" s="4">
        <f t="shared" si="5"/>
        <v>4.1666666666666741E-2</v>
      </c>
      <c r="U8" s="1">
        <v>106.2</v>
      </c>
      <c r="V8" s="1">
        <f>INDEX('Počty dní'!F:J,MATCH(E8,'Počty dní'!H:H,0),4)</f>
        <v>56</v>
      </c>
      <c r="W8" s="17">
        <f>V8*U8</f>
        <v>5947.2</v>
      </c>
      <c r="Y8" s="59"/>
      <c r="Z8" s="59"/>
      <c r="AA8" s="59"/>
    </row>
    <row r="9" spans="1:27" ht="15.75" thickBot="1" x14ac:dyDescent="0.3">
      <c r="A9" s="86">
        <v>801</v>
      </c>
      <c r="B9" s="87">
        <v>8101</v>
      </c>
      <c r="C9" s="87" t="s">
        <v>2</v>
      </c>
      <c r="D9" s="87"/>
      <c r="E9" s="87" t="str">
        <f>CONCATENATE(C9,D9)</f>
        <v>X</v>
      </c>
      <c r="F9" s="87" t="s">
        <v>140</v>
      </c>
      <c r="G9" s="88">
        <v>28</v>
      </c>
      <c r="H9" s="87" t="str">
        <f t="shared" si="4"/>
        <v>XXX401/28</v>
      </c>
      <c r="I9" s="89" t="s">
        <v>31</v>
      </c>
      <c r="J9" s="89" t="s">
        <v>31</v>
      </c>
      <c r="K9" s="65">
        <v>0.80902777777777779</v>
      </c>
      <c r="L9" s="90">
        <v>0.8125</v>
      </c>
      <c r="M9" s="87" t="s">
        <v>27</v>
      </c>
      <c r="N9" s="91">
        <v>0.89236111111111116</v>
      </c>
      <c r="O9" s="87" t="s">
        <v>9</v>
      </c>
      <c r="P9" s="87"/>
      <c r="Q9" s="4">
        <f t="shared" si="1"/>
        <v>7.986111111111116E-2</v>
      </c>
      <c r="R9" s="4">
        <f t="shared" si="2"/>
        <v>3.4722222222222099E-3</v>
      </c>
      <c r="S9" s="4">
        <f t="shared" si="3"/>
        <v>8.333333333333337E-2</v>
      </c>
      <c r="T9" s="4">
        <f t="shared" si="5"/>
        <v>4.166666666666663E-2</v>
      </c>
      <c r="U9" s="1">
        <v>106.2</v>
      </c>
      <c r="V9" s="1">
        <f>INDEX('Počty dní'!F:J,MATCH(E9,'Počty dní'!H:H,0),4)</f>
        <v>56</v>
      </c>
      <c r="W9" s="17">
        <f>V9*U9</f>
        <v>5947.2</v>
      </c>
      <c r="Y9" s="59"/>
      <c r="Z9" s="59"/>
      <c r="AA9" s="59"/>
    </row>
    <row r="10" spans="1:27" ht="15.75" thickBot="1" x14ac:dyDescent="0.3">
      <c r="A10" s="106" t="str">
        <f ca="1">CONCATENATE(INDIRECT("R[-3]C[0]",FALSE),"celkem")</f>
        <v>801celkem</v>
      </c>
      <c r="B10" s="107"/>
      <c r="C10" s="107" t="str">
        <f ca="1">INDIRECT("R[-1]C[12]",FALSE)</f>
        <v>Pelhřimov,,aut.nádr.</v>
      </c>
      <c r="D10" s="108"/>
      <c r="E10" s="107"/>
      <c r="F10" s="108"/>
      <c r="G10" s="109"/>
      <c r="H10" s="110"/>
      <c r="I10" s="111"/>
      <c r="J10" s="112" t="str">
        <f ca="1">INDIRECT("R[-3]C[0]",FALSE)</f>
        <v>V+</v>
      </c>
      <c r="K10" s="113"/>
      <c r="L10" s="114"/>
      <c r="M10" s="115"/>
      <c r="N10" s="114"/>
      <c r="O10" s="116"/>
      <c r="P10" s="107"/>
      <c r="Q10" s="8">
        <f>SUM(Q4:Q9)</f>
        <v>0.46874999999999994</v>
      </c>
      <c r="R10" s="8">
        <f t="shared" ref="R10:T10" si="8">SUM(R4:R9)</f>
        <v>3.4722222222222154E-2</v>
      </c>
      <c r="S10" s="8">
        <f t="shared" si="8"/>
        <v>0.5034722222222221</v>
      </c>
      <c r="T10" s="8">
        <f t="shared" si="8"/>
        <v>0.20138888888888906</v>
      </c>
      <c r="U10" s="9">
        <f>SUM(U4:U9)</f>
        <v>637.20000000000005</v>
      </c>
      <c r="V10" s="10"/>
      <c r="W10" s="11">
        <f>SUM(W4:W9)</f>
        <v>35683.199999999997</v>
      </c>
      <c r="Y10" s="59"/>
      <c r="Z10" s="59"/>
      <c r="AA10" s="59"/>
    </row>
    <row r="11" spans="1:27" x14ac:dyDescent="0.25">
      <c r="K11" s="71"/>
      <c r="L11" s="78"/>
      <c r="N11" s="79"/>
      <c r="Q11" s="2"/>
      <c r="R11" s="2"/>
      <c r="S11" s="2"/>
      <c r="T11" s="2"/>
      <c r="Y11" s="59"/>
      <c r="Z11" s="59"/>
      <c r="AA11" s="59"/>
    </row>
    <row r="12" spans="1:27" ht="15.75" thickBot="1" x14ac:dyDescent="0.3">
      <c r="L12" s="78"/>
      <c r="N12" s="79"/>
      <c r="Q12" s="2"/>
      <c r="R12" s="2"/>
      <c r="S12" s="2"/>
      <c r="T12" s="2"/>
      <c r="Y12" s="59"/>
      <c r="Z12" s="59"/>
      <c r="AA12" s="59"/>
    </row>
    <row r="13" spans="1:27" x14ac:dyDescent="0.25">
      <c r="A13" s="80">
        <v>802</v>
      </c>
      <c r="B13" s="81">
        <v>8102</v>
      </c>
      <c r="C13" s="81" t="s">
        <v>2</v>
      </c>
      <c r="D13" s="81"/>
      <c r="E13" s="81" t="str">
        <f>CONCATENATE(C13,D13)</f>
        <v>X</v>
      </c>
      <c r="F13" s="81" t="s">
        <v>140</v>
      </c>
      <c r="G13" s="82">
        <v>3</v>
      </c>
      <c r="H13" s="81" t="str">
        <f t="shared" ref="H13:H17" si="9">CONCATENATE(F13,"/",G13)</f>
        <v>XXX401/3</v>
      </c>
      <c r="I13" s="83" t="s">
        <v>31</v>
      </c>
      <c r="J13" s="83" t="s">
        <v>31</v>
      </c>
      <c r="K13" s="67">
        <v>0.22569444444444445</v>
      </c>
      <c r="L13" s="84">
        <v>0.2326388888888889</v>
      </c>
      <c r="M13" s="81" t="s">
        <v>9</v>
      </c>
      <c r="N13" s="85">
        <v>0.30902777777777779</v>
      </c>
      <c r="O13" s="81" t="s">
        <v>27</v>
      </c>
      <c r="P13" s="81" t="str">
        <f t="shared" ref="P13:P16" si="10">IF(M14=O13,"OK","POZOR")</f>
        <v>OK</v>
      </c>
      <c r="Q13" s="14">
        <f t="shared" ref="Q13:Q17" si="11">IF(ISNUMBER(G13),N13-L13,IF(F13="přejezd",N13-L13,0))</f>
        <v>7.6388888888888895E-2</v>
      </c>
      <c r="R13" s="14">
        <f t="shared" ref="R13:R17" si="12">IF(ISNUMBER(G13),L13-K13,0)</f>
        <v>6.9444444444444475E-3</v>
      </c>
      <c r="S13" s="14">
        <f t="shared" ref="S13:S17" si="13">Q13+R13</f>
        <v>8.3333333333333343E-2</v>
      </c>
      <c r="T13" s="14"/>
      <c r="U13" s="13">
        <v>106.2</v>
      </c>
      <c r="V13" s="13">
        <f>INDEX('Počty dní'!F:J,MATCH(E13,'Počty dní'!H:H,0),4)</f>
        <v>56</v>
      </c>
      <c r="W13" s="16">
        <f>V13*U13</f>
        <v>5947.2</v>
      </c>
      <c r="Y13" s="59"/>
      <c r="Z13" s="59"/>
      <c r="AA13" s="59"/>
    </row>
    <row r="14" spans="1:27" x14ac:dyDescent="0.25">
      <c r="A14" s="86">
        <v>802</v>
      </c>
      <c r="B14" s="87">
        <v>8102</v>
      </c>
      <c r="C14" s="87" t="s">
        <v>2</v>
      </c>
      <c r="D14" s="87"/>
      <c r="E14" s="87" t="str">
        <f>CONCATENATE(C14,D14)</f>
        <v>X</v>
      </c>
      <c r="F14" s="87" t="s">
        <v>140</v>
      </c>
      <c r="G14" s="88">
        <v>12</v>
      </c>
      <c r="H14" s="87" t="str">
        <f t="shared" si="9"/>
        <v>XXX401/12</v>
      </c>
      <c r="I14" s="89" t="s">
        <v>31</v>
      </c>
      <c r="J14" s="89" t="s">
        <v>31</v>
      </c>
      <c r="K14" s="65">
        <v>0.3888888888888889</v>
      </c>
      <c r="L14" s="90">
        <v>0.39583333333333331</v>
      </c>
      <c r="M14" s="87" t="s">
        <v>27</v>
      </c>
      <c r="N14" s="91">
        <v>0.47569444444444442</v>
      </c>
      <c r="O14" s="87" t="s">
        <v>9</v>
      </c>
      <c r="P14" s="87" t="str">
        <f t="shared" si="10"/>
        <v>OK</v>
      </c>
      <c r="Q14" s="4">
        <f t="shared" si="11"/>
        <v>7.9861111111111105E-2</v>
      </c>
      <c r="R14" s="4">
        <f t="shared" si="12"/>
        <v>6.9444444444444198E-3</v>
      </c>
      <c r="S14" s="4">
        <f t="shared" si="13"/>
        <v>8.6805555555555525E-2</v>
      </c>
      <c r="T14" s="4">
        <f t="shared" ref="T14:T17" si="14">K14-N13</f>
        <v>7.9861111111111105E-2</v>
      </c>
      <c r="U14" s="1">
        <v>106.2</v>
      </c>
      <c r="V14" s="1">
        <f>INDEX('Počty dní'!F:J,MATCH(E14,'Počty dní'!H:H,0),4)</f>
        <v>56</v>
      </c>
      <c r="W14" s="17">
        <f>V14*U14</f>
        <v>5947.2</v>
      </c>
      <c r="Y14" s="59"/>
      <c r="Z14" s="59"/>
      <c r="AA14" s="59"/>
    </row>
    <row r="15" spans="1:27" x14ac:dyDescent="0.25">
      <c r="A15" s="86">
        <v>802</v>
      </c>
      <c r="B15" s="87">
        <v>8102</v>
      </c>
      <c r="C15" s="87" t="s">
        <v>2</v>
      </c>
      <c r="D15" s="87"/>
      <c r="E15" s="87" t="str">
        <f>CONCATENATE(C15,D15)</f>
        <v>X</v>
      </c>
      <c r="F15" s="87" t="s">
        <v>140</v>
      </c>
      <c r="G15" s="88">
        <v>13</v>
      </c>
      <c r="H15" s="87" t="str">
        <f t="shared" si="9"/>
        <v>XXX401/13</v>
      </c>
      <c r="I15" s="89" t="s">
        <v>31</v>
      </c>
      <c r="J15" s="89" t="s">
        <v>31</v>
      </c>
      <c r="K15" s="65">
        <v>0.51736111111111116</v>
      </c>
      <c r="L15" s="90">
        <v>0.52430555555555558</v>
      </c>
      <c r="M15" s="87" t="s">
        <v>9</v>
      </c>
      <c r="N15" s="91">
        <v>0.60069444444444442</v>
      </c>
      <c r="O15" s="87" t="s">
        <v>27</v>
      </c>
      <c r="P15" s="87" t="str">
        <f t="shared" si="10"/>
        <v>OK</v>
      </c>
      <c r="Q15" s="4">
        <f t="shared" si="11"/>
        <v>7.638888888888884E-2</v>
      </c>
      <c r="R15" s="4">
        <f t="shared" si="12"/>
        <v>6.9444444444444198E-3</v>
      </c>
      <c r="S15" s="4">
        <f t="shared" si="13"/>
        <v>8.3333333333333259E-2</v>
      </c>
      <c r="T15" s="4">
        <f t="shared" si="14"/>
        <v>4.1666666666666741E-2</v>
      </c>
      <c r="U15" s="1">
        <v>106.2</v>
      </c>
      <c r="V15" s="1">
        <f>INDEX('Počty dní'!F:J,MATCH(E15,'Počty dní'!H:H,0),4)</f>
        <v>56</v>
      </c>
      <c r="W15" s="17">
        <f>V15*U15</f>
        <v>5947.2</v>
      </c>
      <c r="Y15" s="59"/>
      <c r="Z15" s="59"/>
      <c r="AA15" s="59"/>
    </row>
    <row r="16" spans="1:27" x14ac:dyDescent="0.25">
      <c r="A16" s="86">
        <v>802</v>
      </c>
      <c r="B16" s="87">
        <v>8102</v>
      </c>
      <c r="C16" s="87" t="s">
        <v>2</v>
      </c>
      <c r="D16" s="87"/>
      <c r="E16" s="87" t="str">
        <f>CONCATENATE(C16,D16)</f>
        <v>X</v>
      </c>
      <c r="F16" s="87" t="s">
        <v>140</v>
      </c>
      <c r="G16" s="88">
        <v>22</v>
      </c>
      <c r="H16" s="87" t="str">
        <f t="shared" si="9"/>
        <v>XXX401/22</v>
      </c>
      <c r="I16" s="89" t="s">
        <v>31</v>
      </c>
      <c r="J16" s="89" t="s">
        <v>31</v>
      </c>
      <c r="K16" s="65">
        <v>0.63888888888888884</v>
      </c>
      <c r="L16" s="90">
        <v>0.64583333333333337</v>
      </c>
      <c r="M16" s="87" t="s">
        <v>27</v>
      </c>
      <c r="N16" s="91">
        <v>0.72569444444444453</v>
      </c>
      <c r="O16" s="87" t="s">
        <v>9</v>
      </c>
      <c r="P16" s="87" t="str">
        <f t="shared" si="10"/>
        <v>OK</v>
      </c>
      <c r="Q16" s="4">
        <f t="shared" si="11"/>
        <v>7.986111111111116E-2</v>
      </c>
      <c r="R16" s="4">
        <f t="shared" si="12"/>
        <v>6.9444444444445308E-3</v>
      </c>
      <c r="S16" s="4">
        <f t="shared" si="13"/>
        <v>8.6805555555555691E-2</v>
      </c>
      <c r="T16" s="4">
        <f t="shared" si="14"/>
        <v>3.819444444444442E-2</v>
      </c>
      <c r="U16" s="1">
        <v>106.2</v>
      </c>
      <c r="V16" s="1">
        <f>INDEX('Počty dní'!F:J,MATCH(E16,'Počty dní'!H:H,0),4)</f>
        <v>56</v>
      </c>
      <c r="W16" s="17">
        <f>V16*U16</f>
        <v>5947.2</v>
      </c>
      <c r="Y16" s="59"/>
      <c r="Z16" s="59"/>
      <c r="AA16" s="59"/>
    </row>
    <row r="17" spans="1:27" ht="15.75" thickBot="1" x14ac:dyDescent="0.3">
      <c r="A17" s="86">
        <v>802</v>
      </c>
      <c r="B17" s="87">
        <v>8102</v>
      </c>
      <c r="C17" s="87" t="s">
        <v>2</v>
      </c>
      <c r="D17" s="87"/>
      <c r="E17" s="87" t="str">
        <f>CONCATENATE(C17,D17)</f>
        <v>X</v>
      </c>
      <c r="F17" s="87" t="s">
        <v>140</v>
      </c>
      <c r="G17" s="88">
        <v>25</v>
      </c>
      <c r="H17" s="87" t="str">
        <f t="shared" si="9"/>
        <v>XXX401/25</v>
      </c>
      <c r="I17" s="89" t="s">
        <v>18</v>
      </c>
      <c r="J17" s="89" t="s">
        <v>31</v>
      </c>
      <c r="K17" s="65">
        <v>0.77083333333333337</v>
      </c>
      <c r="L17" s="90">
        <v>0.77430555555555547</v>
      </c>
      <c r="M17" s="87" t="s">
        <v>9</v>
      </c>
      <c r="N17" s="91">
        <v>0.85069444444444453</v>
      </c>
      <c r="O17" s="87" t="s">
        <v>27</v>
      </c>
      <c r="P17" s="87"/>
      <c r="Q17" s="4">
        <f t="shared" si="11"/>
        <v>7.6388888888889062E-2</v>
      </c>
      <c r="R17" s="4">
        <f t="shared" si="12"/>
        <v>3.4722222222220989E-3</v>
      </c>
      <c r="S17" s="4">
        <f t="shared" si="13"/>
        <v>7.986111111111116E-2</v>
      </c>
      <c r="T17" s="4">
        <f t="shared" si="14"/>
        <v>4.513888888888884E-2</v>
      </c>
      <c r="U17" s="1">
        <v>106.2</v>
      </c>
      <c r="V17" s="1">
        <f>INDEX('Počty dní'!F:J,MATCH(E17,'Počty dní'!H:H,0),4)</f>
        <v>56</v>
      </c>
      <c r="W17" s="17">
        <f>V17*U17</f>
        <v>5947.2</v>
      </c>
      <c r="Y17" s="59"/>
      <c r="Z17" s="59"/>
      <c r="AA17" s="59"/>
    </row>
    <row r="18" spans="1:27" ht="15.75" thickBot="1" x14ac:dyDescent="0.3">
      <c r="A18" s="106" t="str">
        <f ca="1">CONCATENATE(INDIRECT("R[-3]C[0]",FALSE),"celkem")</f>
        <v>802celkem</v>
      </c>
      <c r="B18" s="107"/>
      <c r="C18" s="107" t="str">
        <f ca="1">INDIRECT("R[-5]C[10]",FALSE)</f>
        <v>Pelhřimov,,aut.nádr.</v>
      </c>
      <c r="D18" s="108"/>
      <c r="E18" s="107"/>
      <c r="F18" s="108"/>
      <c r="G18" s="109"/>
      <c r="H18" s="110"/>
      <c r="I18" s="111"/>
      <c r="J18" s="112" t="str">
        <f ca="1">INDIRECT("R[-3]C[0]",FALSE)</f>
        <v>V+</v>
      </c>
      <c r="K18" s="113"/>
      <c r="L18" s="114"/>
      <c r="M18" s="115"/>
      <c r="N18" s="114"/>
      <c r="O18" s="116"/>
      <c r="P18" s="107"/>
      <c r="Q18" s="8">
        <f>SUM(Q13:Q17)</f>
        <v>0.38888888888888906</v>
      </c>
      <c r="R18" s="8">
        <f t="shared" ref="R18:T18" si="15">SUM(R13:R17)</f>
        <v>3.1249999999999917E-2</v>
      </c>
      <c r="S18" s="8">
        <f t="shared" si="15"/>
        <v>0.42013888888888895</v>
      </c>
      <c r="T18" s="8">
        <f t="shared" si="15"/>
        <v>0.2048611111111111</v>
      </c>
      <c r="U18" s="9">
        <f>SUM(U13:U17)</f>
        <v>531</v>
      </c>
      <c r="V18" s="10"/>
      <c r="W18" s="11">
        <f>SUM(W13:W17)</f>
        <v>29736</v>
      </c>
      <c r="Y18" s="59"/>
      <c r="Z18" s="59"/>
      <c r="AA18" s="59"/>
    </row>
    <row r="19" spans="1:27" x14ac:dyDescent="0.25">
      <c r="L19" s="78"/>
      <c r="N19" s="79"/>
      <c r="Q19" s="2"/>
      <c r="R19" s="2"/>
      <c r="S19" s="2"/>
      <c r="T19" s="2"/>
      <c r="V19" s="2"/>
      <c r="W19" s="2"/>
      <c r="Y19" s="59"/>
      <c r="Z19" s="59"/>
      <c r="AA19" s="59"/>
    </row>
    <row r="20" spans="1:27" ht="15.75" thickBot="1" x14ac:dyDescent="0.3">
      <c r="L20" s="78"/>
      <c r="N20" s="79"/>
      <c r="Q20" s="2"/>
      <c r="R20" s="2"/>
      <c r="S20" s="2"/>
      <c r="T20" s="2"/>
      <c r="V20" s="2"/>
      <c r="W20" s="2"/>
      <c r="Y20" s="59"/>
      <c r="Z20" s="59"/>
      <c r="AA20" s="59"/>
    </row>
    <row r="21" spans="1:27" x14ac:dyDescent="0.25">
      <c r="A21" s="80">
        <v>803</v>
      </c>
      <c r="B21" s="81">
        <v>8103</v>
      </c>
      <c r="C21" s="81" t="s">
        <v>2</v>
      </c>
      <c r="D21" s="81"/>
      <c r="E21" s="81" t="str">
        <f>CONCATENATE(C21,D21)</f>
        <v>X</v>
      </c>
      <c r="F21" s="81" t="s">
        <v>140</v>
      </c>
      <c r="G21" s="82">
        <v>6</v>
      </c>
      <c r="H21" s="81" t="str">
        <f t="shared" ref="H21:H25" si="16">CONCATENATE(F21,"/",G21)</f>
        <v>XXX401/6</v>
      </c>
      <c r="I21" s="83" t="s">
        <v>31</v>
      </c>
      <c r="J21" s="83" t="s">
        <v>31</v>
      </c>
      <c r="K21" s="67">
        <v>0.22777777777777777</v>
      </c>
      <c r="L21" s="84">
        <v>0.22916666666666666</v>
      </c>
      <c r="M21" s="81" t="s">
        <v>27</v>
      </c>
      <c r="N21" s="85">
        <v>0.30902777777777779</v>
      </c>
      <c r="O21" s="81" t="s">
        <v>9</v>
      </c>
      <c r="P21" s="81" t="str">
        <f t="shared" ref="P21:P24" si="17">IF(M22=O21,"OK","POZOR")</f>
        <v>OK</v>
      </c>
      <c r="Q21" s="14">
        <f t="shared" ref="Q21:Q25" si="18">IF(ISNUMBER(G21),N21-L21,IF(F21="přejezd",N21-L21,0))</f>
        <v>7.9861111111111133E-2</v>
      </c>
      <c r="R21" s="14">
        <f t="shared" ref="R21:R25" si="19">IF(ISNUMBER(G21),L21-K21,0)</f>
        <v>1.388888888888884E-3</v>
      </c>
      <c r="S21" s="14">
        <f t="shared" ref="S21:S25" si="20">Q21+R21</f>
        <v>8.1250000000000017E-2</v>
      </c>
      <c r="T21" s="14"/>
      <c r="U21" s="13">
        <v>106.2</v>
      </c>
      <c r="V21" s="13">
        <f>INDEX('Počty dní'!F:J,MATCH(E21,'Počty dní'!H:H,0),4)</f>
        <v>56</v>
      </c>
      <c r="W21" s="16">
        <f>V21*U21</f>
        <v>5947.2</v>
      </c>
      <c r="Y21" s="59"/>
      <c r="Z21" s="59"/>
      <c r="AA21" s="59"/>
    </row>
    <row r="22" spans="1:27" x14ac:dyDescent="0.25">
      <c r="A22" s="86">
        <v>803</v>
      </c>
      <c r="B22" s="87">
        <v>8103</v>
      </c>
      <c r="C22" s="87" t="s">
        <v>2</v>
      </c>
      <c r="D22" s="87"/>
      <c r="E22" s="87" t="str">
        <f>CONCATENATE(C22,D22)</f>
        <v>X</v>
      </c>
      <c r="F22" s="87" t="s">
        <v>140</v>
      </c>
      <c r="G22" s="88">
        <v>9</v>
      </c>
      <c r="H22" s="87" t="str">
        <f t="shared" si="16"/>
        <v>XXX401/9</v>
      </c>
      <c r="I22" s="89" t="s">
        <v>31</v>
      </c>
      <c r="J22" s="89" t="s">
        <v>31</v>
      </c>
      <c r="K22" s="65">
        <v>0.35069444444444442</v>
      </c>
      <c r="L22" s="90">
        <v>0.3576388888888889</v>
      </c>
      <c r="M22" s="87" t="s">
        <v>9</v>
      </c>
      <c r="N22" s="91">
        <v>0.43402777777777773</v>
      </c>
      <c r="O22" s="87" t="s">
        <v>27</v>
      </c>
      <c r="P22" s="87" t="str">
        <f t="shared" si="17"/>
        <v>OK</v>
      </c>
      <c r="Q22" s="4">
        <f t="shared" si="18"/>
        <v>7.638888888888884E-2</v>
      </c>
      <c r="R22" s="4">
        <f t="shared" si="19"/>
        <v>6.9444444444444753E-3</v>
      </c>
      <c r="S22" s="4">
        <f t="shared" si="20"/>
        <v>8.3333333333333315E-2</v>
      </c>
      <c r="T22" s="4">
        <f t="shared" ref="T22:T25" si="21">K22-N21</f>
        <v>4.166666666666663E-2</v>
      </c>
      <c r="U22" s="1">
        <v>106.2</v>
      </c>
      <c r="V22" s="1">
        <f>INDEX('Počty dní'!F:J,MATCH(E22,'Počty dní'!H:H,0),4)</f>
        <v>56</v>
      </c>
      <c r="W22" s="17">
        <f>V22*U22</f>
        <v>5947.2</v>
      </c>
      <c r="Y22" s="59"/>
      <c r="Z22" s="59"/>
      <c r="AA22" s="59"/>
    </row>
    <row r="23" spans="1:27" x14ac:dyDescent="0.25">
      <c r="A23" s="86">
        <v>803</v>
      </c>
      <c r="B23" s="87">
        <v>8103</v>
      </c>
      <c r="C23" s="87" t="s">
        <v>2</v>
      </c>
      <c r="D23" s="87"/>
      <c r="E23" s="87" t="str">
        <f>CONCATENATE(C23,D23)</f>
        <v>X</v>
      </c>
      <c r="F23" s="87" t="s">
        <v>140</v>
      </c>
      <c r="G23" s="88">
        <v>14</v>
      </c>
      <c r="H23" s="87" t="str">
        <f t="shared" si="16"/>
        <v>XXX401/14</v>
      </c>
      <c r="I23" s="89" t="s">
        <v>31</v>
      </c>
      <c r="J23" s="89" t="s">
        <v>31</v>
      </c>
      <c r="K23" s="65">
        <v>0.47222222222222221</v>
      </c>
      <c r="L23" s="90">
        <v>0.47916666666666669</v>
      </c>
      <c r="M23" s="87" t="s">
        <v>27</v>
      </c>
      <c r="N23" s="91">
        <v>0.55902777777777779</v>
      </c>
      <c r="O23" s="87" t="s">
        <v>9</v>
      </c>
      <c r="P23" s="87" t="str">
        <f t="shared" si="17"/>
        <v>OK</v>
      </c>
      <c r="Q23" s="4">
        <f t="shared" si="18"/>
        <v>7.9861111111111105E-2</v>
      </c>
      <c r="R23" s="4">
        <f t="shared" si="19"/>
        <v>6.9444444444444753E-3</v>
      </c>
      <c r="S23" s="4">
        <f t="shared" si="20"/>
        <v>8.680555555555558E-2</v>
      </c>
      <c r="T23" s="4">
        <f t="shared" si="21"/>
        <v>3.8194444444444475E-2</v>
      </c>
      <c r="U23" s="1">
        <v>106.2</v>
      </c>
      <c r="V23" s="1">
        <f>INDEX('Počty dní'!F:J,MATCH(E23,'Počty dní'!H:H,0),4)</f>
        <v>56</v>
      </c>
      <c r="W23" s="17">
        <f>V23*U23</f>
        <v>5947.2</v>
      </c>
      <c r="Y23" s="59"/>
      <c r="Z23" s="59"/>
      <c r="AA23" s="59"/>
    </row>
    <row r="24" spans="1:27" x14ac:dyDescent="0.25">
      <c r="A24" s="86">
        <v>803</v>
      </c>
      <c r="B24" s="87">
        <v>8103</v>
      </c>
      <c r="C24" s="87" t="s">
        <v>2</v>
      </c>
      <c r="D24" s="87"/>
      <c r="E24" s="87" t="str">
        <f>CONCATENATE(C24,D24)</f>
        <v>X</v>
      </c>
      <c r="F24" s="87" t="s">
        <v>140</v>
      </c>
      <c r="G24" s="88">
        <v>17</v>
      </c>
      <c r="H24" s="87" t="str">
        <f t="shared" si="16"/>
        <v>XXX401/17</v>
      </c>
      <c r="I24" s="89" t="s">
        <v>31</v>
      </c>
      <c r="J24" s="89" t="s">
        <v>31</v>
      </c>
      <c r="K24" s="65">
        <v>0.60069444444444442</v>
      </c>
      <c r="L24" s="90">
        <v>0.60763888888888895</v>
      </c>
      <c r="M24" s="87" t="s">
        <v>9</v>
      </c>
      <c r="N24" s="91">
        <v>0.68402777777777779</v>
      </c>
      <c r="O24" s="87" t="s">
        <v>27</v>
      </c>
      <c r="P24" s="87" t="str">
        <f t="shared" si="17"/>
        <v>OK</v>
      </c>
      <c r="Q24" s="4">
        <f t="shared" si="18"/>
        <v>7.638888888888884E-2</v>
      </c>
      <c r="R24" s="4">
        <f t="shared" si="19"/>
        <v>6.9444444444445308E-3</v>
      </c>
      <c r="S24" s="4">
        <f t="shared" si="20"/>
        <v>8.333333333333337E-2</v>
      </c>
      <c r="T24" s="4">
        <f t="shared" si="21"/>
        <v>4.166666666666663E-2</v>
      </c>
      <c r="U24" s="1">
        <v>106.2</v>
      </c>
      <c r="V24" s="1">
        <f>INDEX('Počty dní'!F:J,MATCH(E24,'Počty dní'!H:H,0),4)</f>
        <v>56</v>
      </c>
      <c r="W24" s="17">
        <f>V24*U24</f>
        <v>5947.2</v>
      </c>
      <c r="Y24" s="59"/>
      <c r="Z24" s="59"/>
      <c r="AA24" s="59"/>
    </row>
    <row r="25" spans="1:27" ht="15.75" thickBot="1" x14ac:dyDescent="0.3">
      <c r="A25" s="86">
        <v>803</v>
      </c>
      <c r="B25" s="87">
        <v>8103</v>
      </c>
      <c r="C25" s="87" t="s">
        <v>2</v>
      </c>
      <c r="D25" s="87"/>
      <c r="E25" s="87" t="str">
        <f>CONCATENATE(C25,D25)</f>
        <v>X</v>
      </c>
      <c r="F25" s="87" t="s">
        <v>140</v>
      </c>
      <c r="G25" s="88">
        <v>26</v>
      </c>
      <c r="H25" s="87" t="str">
        <f t="shared" si="16"/>
        <v>XXX401/26</v>
      </c>
      <c r="I25" s="89" t="s">
        <v>31</v>
      </c>
      <c r="J25" s="89" t="s">
        <v>31</v>
      </c>
      <c r="K25" s="65">
        <v>0.72222222222222221</v>
      </c>
      <c r="L25" s="90">
        <v>0.72916666666666663</v>
      </c>
      <c r="M25" s="87" t="s">
        <v>27</v>
      </c>
      <c r="N25" s="91">
        <v>0.80902777777777779</v>
      </c>
      <c r="O25" s="87" t="s">
        <v>9</v>
      </c>
      <c r="P25" s="87"/>
      <c r="Q25" s="4">
        <f t="shared" si="18"/>
        <v>7.986111111111116E-2</v>
      </c>
      <c r="R25" s="4">
        <f t="shared" si="19"/>
        <v>6.9444444444444198E-3</v>
      </c>
      <c r="S25" s="4">
        <f t="shared" si="20"/>
        <v>8.680555555555558E-2</v>
      </c>
      <c r="T25" s="4">
        <f t="shared" si="21"/>
        <v>3.819444444444442E-2</v>
      </c>
      <c r="U25" s="1">
        <v>106.2</v>
      </c>
      <c r="V25" s="1">
        <f>INDEX('Počty dní'!F:J,MATCH(E25,'Počty dní'!H:H,0),4)</f>
        <v>56</v>
      </c>
      <c r="W25" s="17">
        <f>V25*U25</f>
        <v>5947.2</v>
      </c>
      <c r="Y25" s="59"/>
      <c r="Z25" s="59"/>
      <c r="AA25" s="59"/>
    </row>
    <row r="26" spans="1:27" ht="15.75" thickBot="1" x14ac:dyDescent="0.3">
      <c r="A26" s="106" t="str">
        <f ca="1">CONCATENATE(INDIRECT("R[-3]C[0]",FALSE),"celkem")</f>
        <v>803celkem</v>
      </c>
      <c r="B26" s="107"/>
      <c r="C26" s="107" t="str">
        <f ca="1">INDIRECT("R[-5]C[10]",FALSE)</f>
        <v>Praha,,Roztyly</v>
      </c>
      <c r="D26" s="108"/>
      <c r="E26" s="107"/>
      <c r="F26" s="108"/>
      <c r="G26" s="109"/>
      <c r="H26" s="110"/>
      <c r="I26" s="111"/>
      <c r="J26" s="112" t="str">
        <f ca="1">INDIRECT("R[-3]C[0]",FALSE)</f>
        <v>V+</v>
      </c>
      <c r="K26" s="113"/>
      <c r="L26" s="114"/>
      <c r="M26" s="115"/>
      <c r="N26" s="114"/>
      <c r="O26" s="116"/>
      <c r="P26" s="107"/>
      <c r="Q26" s="8">
        <f>SUM(Q21:Q25)</f>
        <v>0.39236111111111105</v>
      </c>
      <c r="R26" s="8">
        <f t="shared" ref="R26:T26" si="22">SUM(R21:R25)</f>
        <v>2.9166666666666785E-2</v>
      </c>
      <c r="S26" s="8">
        <f t="shared" si="22"/>
        <v>0.42152777777777783</v>
      </c>
      <c r="T26" s="8">
        <f t="shared" si="22"/>
        <v>0.15972222222222215</v>
      </c>
      <c r="U26" s="9">
        <f>SUM(U21:U25)</f>
        <v>531</v>
      </c>
      <c r="V26" s="10"/>
      <c r="W26" s="11">
        <f>SUM(W21:W25)</f>
        <v>29736</v>
      </c>
      <c r="Y26" s="59"/>
      <c r="Z26" s="59"/>
      <c r="AA26" s="59"/>
    </row>
    <row r="27" spans="1:27" x14ac:dyDescent="0.25">
      <c r="L27" s="78"/>
      <c r="N27" s="79"/>
      <c r="Q27" s="2"/>
      <c r="R27" s="2"/>
      <c r="S27" s="2"/>
      <c r="T27" s="2"/>
      <c r="V27" s="2"/>
      <c r="W27" s="2"/>
      <c r="Y27" s="59"/>
      <c r="Z27" s="59"/>
      <c r="AA27" s="59"/>
    </row>
    <row r="28" spans="1:27" x14ac:dyDescent="0.25">
      <c r="A28" s="74" t="s">
        <v>143</v>
      </c>
      <c r="L28" s="78"/>
      <c r="N28" s="79"/>
      <c r="Q28" s="2"/>
      <c r="R28" s="2"/>
      <c r="S28" s="2"/>
      <c r="T28" s="2"/>
      <c r="V28" s="2"/>
      <c r="W28" s="2"/>
      <c r="Y28" s="59"/>
      <c r="Z28" s="59"/>
      <c r="AA28" s="59"/>
    </row>
    <row r="29" spans="1:27" ht="15.75" thickBot="1" x14ac:dyDescent="0.3">
      <c r="L29" s="78"/>
      <c r="N29" s="79"/>
      <c r="Q29" s="2"/>
      <c r="R29" s="2"/>
      <c r="S29" s="2"/>
      <c r="T29" s="2"/>
      <c r="Y29" s="59"/>
      <c r="Z29" s="59"/>
      <c r="AA29" s="59"/>
    </row>
    <row r="30" spans="1:27" x14ac:dyDescent="0.25">
      <c r="A30" s="80">
        <v>804</v>
      </c>
      <c r="B30" s="81">
        <v>8104</v>
      </c>
      <c r="C30" s="81" t="s">
        <v>2</v>
      </c>
      <c r="D30" s="81"/>
      <c r="E30" s="81" t="str">
        <f>CONCATENATE(C30,D30)</f>
        <v>X</v>
      </c>
      <c r="F30" s="81" t="s">
        <v>140</v>
      </c>
      <c r="G30" s="82">
        <v>2</v>
      </c>
      <c r="H30" s="81" t="str">
        <f t="shared" ref="H30:H33" si="23">CONCATENATE(F30,"/",G30)</f>
        <v>XXX401/2</v>
      </c>
      <c r="I30" s="83" t="s">
        <v>18</v>
      </c>
      <c r="J30" s="83" t="s">
        <v>31</v>
      </c>
      <c r="K30" s="67">
        <v>0.18611111111111112</v>
      </c>
      <c r="L30" s="84">
        <v>0.1875</v>
      </c>
      <c r="M30" s="81" t="s">
        <v>28</v>
      </c>
      <c r="N30" s="85">
        <v>0.22569444444444445</v>
      </c>
      <c r="O30" s="81" t="s">
        <v>9</v>
      </c>
      <c r="P30" s="81" t="str">
        <f t="shared" ref="P30:P32" si="24">IF(M31=O30,"OK","POZOR")</f>
        <v>OK</v>
      </c>
      <c r="Q30" s="15">
        <f t="shared" ref="Q30:Q33" si="25">IF(ISNUMBER(G30),N30-L30,IF(F30="přejezd",N30-L30,0))</f>
        <v>3.8194444444444448E-2</v>
      </c>
      <c r="R30" s="15">
        <f t="shared" ref="R30:R33" si="26">IF(ISNUMBER(G30),L30-K30,0)</f>
        <v>1.388888888888884E-3</v>
      </c>
      <c r="S30" s="15">
        <f t="shared" ref="S30:S33" si="27">Q30+R30</f>
        <v>3.9583333333333331E-2</v>
      </c>
      <c r="T30" s="15"/>
      <c r="U30" s="13">
        <v>37.299999999999997</v>
      </c>
      <c r="V30" s="13">
        <f>INDEX('Počty dní'!F:J,MATCH(E30,'Počty dní'!H:H,0),4)</f>
        <v>56</v>
      </c>
      <c r="W30" s="16">
        <f>V30*U30</f>
        <v>2088.7999999999997</v>
      </c>
      <c r="Y30" s="59"/>
      <c r="Z30" s="59"/>
      <c r="AA30" s="59"/>
    </row>
    <row r="31" spans="1:27" x14ac:dyDescent="0.25">
      <c r="A31" s="86">
        <v>804</v>
      </c>
      <c r="B31" s="87">
        <v>8104</v>
      </c>
      <c r="C31" s="87" t="s">
        <v>2</v>
      </c>
      <c r="D31" s="87"/>
      <c r="E31" s="87" t="str">
        <f>CONCATENATE(C31,D31)</f>
        <v>X</v>
      </c>
      <c r="F31" s="87" t="s">
        <v>140</v>
      </c>
      <c r="G31" s="88">
        <v>5</v>
      </c>
      <c r="H31" s="87" t="str">
        <f t="shared" si="23"/>
        <v>XXX401/5</v>
      </c>
      <c r="I31" s="89" t="s">
        <v>31</v>
      </c>
      <c r="J31" s="89" t="s">
        <v>31</v>
      </c>
      <c r="K31" s="65">
        <v>0.26944444444444443</v>
      </c>
      <c r="L31" s="90">
        <v>0.27430555555555558</v>
      </c>
      <c r="M31" s="87" t="s">
        <v>9</v>
      </c>
      <c r="N31" s="91">
        <v>0.35069444444444442</v>
      </c>
      <c r="O31" s="87" t="s">
        <v>27</v>
      </c>
      <c r="P31" s="87" t="str">
        <f t="shared" si="24"/>
        <v>OK</v>
      </c>
      <c r="Q31" s="12">
        <f t="shared" si="25"/>
        <v>7.638888888888884E-2</v>
      </c>
      <c r="R31" s="12">
        <f t="shared" si="26"/>
        <v>4.8611111111111494E-3</v>
      </c>
      <c r="S31" s="12">
        <f t="shared" si="27"/>
        <v>8.1249999999999989E-2</v>
      </c>
      <c r="T31" s="12">
        <f t="shared" ref="T31:T33" si="28">K31-N30</f>
        <v>4.3749999999999983E-2</v>
      </c>
      <c r="U31" s="1">
        <v>106.2</v>
      </c>
      <c r="V31" s="1">
        <f>INDEX('Počty dní'!F:J,MATCH(E31,'Počty dní'!H:H,0),4)</f>
        <v>56</v>
      </c>
      <c r="W31" s="17">
        <f>V31*U31</f>
        <v>5947.2</v>
      </c>
      <c r="Y31" s="59"/>
      <c r="Z31" s="59"/>
      <c r="AA31" s="59"/>
    </row>
    <row r="32" spans="1:27" x14ac:dyDescent="0.25">
      <c r="A32" s="86">
        <v>804</v>
      </c>
      <c r="B32" s="87">
        <v>8104</v>
      </c>
      <c r="C32" s="87" t="s">
        <v>2</v>
      </c>
      <c r="D32" s="87"/>
      <c r="E32" s="87" t="str">
        <f>CONCATENATE(C32,D32)</f>
        <v>X</v>
      </c>
      <c r="F32" s="87" t="s">
        <v>140</v>
      </c>
      <c r="G32" s="88">
        <v>16</v>
      </c>
      <c r="H32" s="87" t="str">
        <f t="shared" si="23"/>
        <v>XXX401/16</v>
      </c>
      <c r="I32" s="89" t="s">
        <v>31</v>
      </c>
      <c r="J32" s="89" t="s">
        <v>31</v>
      </c>
      <c r="K32" s="65">
        <v>0.51388888888888884</v>
      </c>
      <c r="L32" s="90">
        <v>0.52083333333333337</v>
      </c>
      <c r="M32" s="87" t="s">
        <v>27</v>
      </c>
      <c r="N32" s="91">
        <v>0.60069444444444442</v>
      </c>
      <c r="O32" s="87" t="s">
        <v>9</v>
      </c>
      <c r="P32" s="87" t="str">
        <f t="shared" si="24"/>
        <v>OK</v>
      </c>
      <c r="Q32" s="12">
        <f t="shared" si="25"/>
        <v>7.9861111111111049E-2</v>
      </c>
      <c r="R32" s="12">
        <f t="shared" si="26"/>
        <v>6.9444444444445308E-3</v>
      </c>
      <c r="S32" s="12">
        <f t="shared" si="27"/>
        <v>8.680555555555558E-2</v>
      </c>
      <c r="T32" s="12">
        <f t="shared" si="28"/>
        <v>0.16319444444444442</v>
      </c>
      <c r="U32" s="1">
        <v>106.2</v>
      </c>
      <c r="V32" s="1">
        <f>INDEX('Počty dní'!F:J,MATCH(E32,'Počty dní'!H:H,0),4)</f>
        <v>56</v>
      </c>
      <c r="W32" s="17">
        <f>V32*U32</f>
        <v>5947.2</v>
      </c>
      <c r="Y32" s="59"/>
      <c r="Z32" s="59"/>
      <c r="AA32" s="59"/>
    </row>
    <row r="33" spans="1:27" ht="15.75" thickBot="1" x14ac:dyDescent="0.3">
      <c r="A33" s="86">
        <v>804</v>
      </c>
      <c r="B33" s="87">
        <v>8104</v>
      </c>
      <c r="C33" s="87" t="s">
        <v>2</v>
      </c>
      <c r="D33" s="87"/>
      <c r="E33" s="87" t="str">
        <f>CONCATENATE(C33,D33)</f>
        <v>X</v>
      </c>
      <c r="F33" s="87" t="s">
        <v>140</v>
      </c>
      <c r="G33" s="88">
        <v>19</v>
      </c>
      <c r="H33" s="87" t="str">
        <f t="shared" si="23"/>
        <v>XXX401/19</v>
      </c>
      <c r="I33" s="89" t="s">
        <v>18</v>
      </c>
      <c r="J33" s="89" t="s">
        <v>31</v>
      </c>
      <c r="K33" s="65">
        <v>0.64583333333333337</v>
      </c>
      <c r="L33" s="90">
        <v>0.64930555555555558</v>
      </c>
      <c r="M33" s="87" t="s">
        <v>9</v>
      </c>
      <c r="N33" s="91">
        <v>0.68680555555555556</v>
      </c>
      <c r="O33" s="87" t="s">
        <v>28</v>
      </c>
      <c r="P33" s="87"/>
      <c r="Q33" s="12">
        <f t="shared" si="25"/>
        <v>3.7499999999999978E-2</v>
      </c>
      <c r="R33" s="12">
        <f t="shared" si="26"/>
        <v>3.4722222222222099E-3</v>
      </c>
      <c r="S33" s="12">
        <f t="shared" si="27"/>
        <v>4.0972222222222188E-2</v>
      </c>
      <c r="T33" s="12">
        <f t="shared" si="28"/>
        <v>4.5138888888888951E-2</v>
      </c>
      <c r="U33" s="1">
        <v>37.299999999999997</v>
      </c>
      <c r="V33" s="1">
        <f>INDEX('Počty dní'!F:J,MATCH(E33,'Počty dní'!H:H,0),4)</f>
        <v>56</v>
      </c>
      <c r="W33" s="17">
        <f>V33*U33</f>
        <v>2088.7999999999997</v>
      </c>
      <c r="Y33" s="59"/>
      <c r="Z33" s="59"/>
      <c r="AA33" s="59"/>
    </row>
    <row r="34" spans="1:27" ht="15.75" thickBot="1" x14ac:dyDescent="0.3">
      <c r="A34" s="106" t="str">
        <f ca="1">CONCATENATE(INDIRECT("R[-3]C[0]",FALSE),"celkem")</f>
        <v>804celkem</v>
      </c>
      <c r="B34" s="107"/>
      <c r="C34" s="107" t="str">
        <f ca="1">INDIRECT("R[-1]C[12]",FALSE)</f>
        <v>Loket u Čechtic,,motorest</v>
      </c>
      <c r="D34" s="108"/>
      <c r="E34" s="107"/>
      <c r="F34" s="108"/>
      <c r="G34" s="109"/>
      <c r="H34" s="110"/>
      <c r="I34" s="111"/>
      <c r="J34" s="112" t="str">
        <f ca="1">INDIRECT("R[-3]C[0]",FALSE)</f>
        <v>V+</v>
      </c>
      <c r="K34" s="113"/>
      <c r="L34" s="114"/>
      <c r="M34" s="115"/>
      <c r="N34" s="114"/>
      <c r="O34" s="116"/>
      <c r="P34" s="107"/>
      <c r="Q34" s="8">
        <f>SUM(Q30:Q33)</f>
        <v>0.23194444444444431</v>
      </c>
      <c r="R34" s="8">
        <f>SUM(R30:R33)</f>
        <v>1.6666666666666774E-2</v>
      </c>
      <c r="S34" s="8">
        <f>SUM(S30:S33)</f>
        <v>0.24861111111111109</v>
      </c>
      <c r="T34" s="8">
        <f>SUM(T30:T33)</f>
        <v>0.25208333333333333</v>
      </c>
      <c r="U34" s="9">
        <f>SUM(U30:U33)</f>
        <v>287</v>
      </c>
      <c r="V34" s="10"/>
      <c r="W34" s="11">
        <f>SUM(W30:W33)</f>
        <v>16072</v>
      </c>
      <c r="Y34" s="59"/>
      <c r="Z34" s="59"/>
      <c r="AA34" s="59"/>
    </row>
    <row r="35" spans="1:27" x14ac:dyDescent="0.25">
      <c r="L35" s="78"/>
      <c r="N35" s="79"/>
      <c r="Q35" s="2"/>
      <c r="R35" s="2"/>
      <c r="S35" s="2"/>
      <c r="T35" s="2"/>
      <c r="Y35" s="59"/>
      <c r="Z35" s="59"/>
      <c r="AA35" s="59"/>
    </row>
    <row r="36" spans="1:27" ht="15.75" thickBot="1" x14ac:dyDescent="0.3">
      <c r="L36" s="78"/>
      <c r="M36" s="78"/>
      <c r="N36" s="79"/>
      <c r="Q36" s="2"/>
      <c r="R36" s="2"/>
      <c r="S36" s="2"/>
      <c r="T36" s="2"/>
      <c r="Y36" s="59"/>
      <c r="Z36" s="59"/>
      <c r="AA36" s="59"/>
    </row>
    <row r="37" spans="1:27" x14ac:dyDescent="0.25">
      <c r="A37" s="80">
        <v>805</v>
      </c>
      <c r="B37" s="81">
        <v>8105</v>
      </c>
      <c r="C37" s="81" t="s">
        <v>2</v>
      </c>
      <c r="D37" s="81"/>
      <c r="E37" s="81" t="str">
        <f>CONCATENATE(C37,D37)</f>
        <v>X</v>
      </c>
      <c r="F37" s="81" t="s">
        <v>140</v>
      </c>
      <c r="G37" s="82">
        <v>4</v>
      </c>
      <c r="H37" s="81" t="str">
        <f t="shared" ref="H37:H40" si="29">CONCATENATE(F37,"/",G37)</f>
        <v>XXX401/4</v>
      </c>
      <c r="I37" s="83" t="s">
        <v>18</v>
      </c>
      <c r="J37" s="83" t="s">
        <v>31</v>
      </c>
      <c r="K37" s="67">
        <v>0.22777777777777777</v>
      </c>
      <c r="L37" s="84">
        <v>0.22916666666666666</v>
      </c>
      <c r="M37" s="81" t="s">
        <v>28</v>
      </c>
      <c r="N37" s="85">
        <v>0.2673611111111111</v>
      </c>
      <c r="O37" s="81" t="s">
        <v>9</v>
      </c>
      <c r="P37" s="81" t="str">
        <f t="shared" ref="P37:P39" si="30">IF(M38=O37,"OK","POZOR")</f>
        <v>OK</v>
      </c>
      <c r="Q37" s="14">
        <f t="shared" ref="Q37:Q40" si="31">IF(ISNUMBER(G37),N37-L37,IF(F37="přejezd",N37-L37,0))</f>
        <v>3.8194444444444448E-2</v>
      </c>
      <c r="R37" s="14">
        <f t="shared" ref="R37:R40" si="32">IF(ISNUMBER(G37),L37-K37,0)</f>
        <v>1.388888888888884E-3</v>
      </c>
      <c r="S37" s="14">
        <f t="shared" ref="S37:S40" si="33">Q37+R37</f>
        <v>3.9583333333333331E-2</v>
      </c>
      <c r="T37" s="14"/>
      <c r="U37" s="13">
        <v>37.299999999999997</v>
      </c>
      <c r="V37" s="13">
        <f>INDEX('Počty dní'!F:J,MATCH(E37,'Počty dní'!H:H,0),4)</f>
        <v>56</v>
      </c>
      <c r="W37" s="16">
        <f>V37*U37</f>
        <v>2088.7999999999997</v>
      </c>
      <c r="Y37" s="59"/>
      <c r="Z37" s="59"/>
      <c r="AA37" s="59"/>
    </row>
    <row r="38" spans="1:27" x14ac:dyDescent="0.25">
      <c r="A38" s="86">
        <v>805</v>
      </c>
      <c r="B38" s="87">
        <v>8105</v>
      </c>
      <c r="C38" s="87" t="s">
        <v>2</v>
      </c>
      <c r="D38" s="87"/>
      <c r="E38" s="87" t="str">
        <f>CONCATENATE(C38,D38)</f>
        <v>X</v>
      </c>
      <c r="F38" s="87" t="s">
        <v>140</v>
      </c>
      <c r="G38" s="88">
        <v>7</v>
      </c>
      <c r="H38" s="87" t="str">
        <f t="shared" si="29"/>
        <v>XXX401/7</v>
      </c>
      <c r="I38" s="89" t="s">
        <v>31</v>
      </c>
      <c r="J38" s="89" t="s">
        <v>31</v>
      </c>
      <c r="K38" s="65">
        <v>0.30902777777777779</v>
      </c>
      <c r="L38" s="90">
        <v>0.31597222222222221</v>
      </c>
      <c r="M38" s="87" t="s">
        <v>9</v>
      </c>
      <c r="N38" s="91">
        <v>0.3923611111111111</v>
      </c>
      <c r="O38" s="87" t="s">
        <v>27</v>
      </c>
      <c r="P38" s="87" t="str">
        <f t="shared" si="30"/>
        <v>OK</v>
      </c>
      <c r="Q38" s="4">
        <f t="shared" si="31"/>
        <v>7.6388888888888895E-2</v>
      </c>
      <c r="R38" s="4">
        <f t="shared" si="32"/>
        <v>6.9444444444444198E-3</v>
      </c>
      <c r="S38" s="4">
        <f t="shared" si="33"/>
        <v>8.3333333333333315E-2</v>
      </c>
      <c r="T38" s="4">
        <f t="shared" ref="T38:T40" si="34">K38-N37</f>
        <v>4.1666666666666685E-2</v>
      </c>
      <c r="U38" s="1">
        <v>106.2</v>
      </c>
      <c r="V38" s="1">
        <f>INDEX('Počty dní'!F:J,MATCH(E38,'Počty dní'!H:H,0),4)</f>
        <v>56</v>
      </c>
      <c r="W38" s="17">
        <f>V38*U38</f>
        <v>5947.2</v>
      </c>
      <c r="Y38" s="59"/>
      <c r="Z38" s="59"/>
      <c r="AA38" s="59"/>
    </row>
    <row r="39" spans="1:27" x14ac:dyDescent="0.25">
      <c r="A39" s="86">
        <v>805</v>
      </c>
      <c r="B39" s="87">
        <v>8105</v>
      </c>
      <c r="C39" s="87" t="s">
        <v>2</v>
      </c>
      <c r="D39" s="87"/>
      <c r="E39" s="87" t="str">
        <f>CONCATENATE(C39,D39)</f>
        <v>X</v>
      </c>
      <c r="F39" s="87" t="s">
        <v>140</v>
      </c>
      <c r="G39" s="88">
        <v>20</v>
      </c>
      <c r="H39" s="87" t="str">
        <f t="shared" si="29"/>
        <v>XXX401/20</v>
      </c>
      <c r="I39" s="89" t="s">
        <v>31</v>
      </c>
      <c r="J39" s="89" t="s">
        <v>31</v>
      </c>
      <c r="K39" s="65">
        <v>0.59722222222222221</v>
      </c>
      <c r="L39" s="90">
        <v>0.60416666666666663</v>
      </c>
      <c r="M39" s="87" t="s">
        <v>27</v>
      </c>
      <c r="N39" s="91">
        <v>0.68402777777777779</v>
      </c>
      <c r="O39" s="87" t="s">
        <v>9</v>
      </c>
      <c r="P39" s="87" t="str">
        <f t="shared" si="30"/>
        <v>OK</v>
      </c>
      <c r="Q39" s="4">
        <f t="shared" si="31"/>
        <v>7.986111111111116E-2</v>
      </c>
      <c r="R39" s="4">
        <f t="shared" si="32"/>
        <v>6.9444444444444198E-3</v>
      </c>
      <c r="S39" s="4">
        <f t="shared" si="33"/>
        <v>8.680555555555558E-2</v>
      </c>
      <c r="T39" s="4">
        <f t="shared" si="34"/>
        <v>0.2048611111111111</v>
      </c>
      <c r="U39" s="1">
        <v>106.2</v>
      </c>
      <c r="V39" s="1">
        <f>INDEX('Počty dní'!F:J,MATCH(E39,'Počty dní'!H:H,0),4)</f>
        <v>56</v>
      </c>
      <c r="W39" s="17">
        <f>V39*U39</f>
        <v>5947.2</v>
      </c>
      <c r="Y39" s="59"/>
      <c r="Z39" s="59"/>
      <c r="AA39" s="59"/>
    </row>
    <row r="40" spans="1:27" ht="15.75" thickBot="1" x14ac:dyDescent="0.3">
      <c r="A40" s="86">
        <v>805</v>
      </c>
      <c r="B40" s="87">
        <v>8105</v>
      </c>
      <c r="C40" s="87" t="s">
        <v>2</v>
      </c>
      <c r="D40" s="87"/>
      <c r="E40" s="87" t="str">
        <f>CONCATENATE(C40,D40)</f>
        <v>X</v>
      </c>
      <c r="F40" s="87" t="s">
        <v>140</v>
      </c>
      <c r="G40" s="88">
        <v>23</v>
      </c>
      <c r="H40" s="87" t="str">
        <f t="shared" si="29"/>
        <v>XXX401/23</v>
      </c>
      <c r="I40" s="89" t="s">
        <v>18</v>
      </c>
      <c r="J40" s="89" t="s">
        <v>31</v>
      </c>
      <c r="K40" s="65">
        <v>0.72916666666666663</v>
      </c>
      <c r="L40" s="90">
        <v>0.73263888888888884</v>
      </c>
      <c r="M40" s="87" t="s">
        <v>9</v>
      </c>
      <c r="N40" s="91">
        <v>0.77013888888888893</v>
      </c>
      <c r="O40" s="87" t="s">
        <v>28</v>
      </c>
      <c r="P40" s="87"/>
      <c r="Q40" s="4">
        <f t="shared" si="31"/>
        <v>3.7500000000000089E-2</v>
      </c>
      <c r="R40" s="4">
        <f t="shared" si="32"/>
        <v>3.4722222222222099E-3</v>
      </c>
      <c r="S40" s="4">
        <f t="shared" si="33"/>
        <v>4.0972222222222299E-2</v>
      </c>
      <c r="T40" s="4">
        <f t="shared" si="34"/>
        <v>4.513888888888884E-2</v>
      </c>
      <c r="U40" s="1">
        <v>37.299999999999997</v>
      </c>
      <c r="V40" s="1">
        <f>INDEX('Počty dní'!F:J,MATCH(E40,'Počty dní'!H:H,0),4)</f>
        <v>56</v>
      </c>
      <c r="W40" s="17">
        <f>V40*U40</f>
        <v>2088.7999999999997</v>
      </c>
      <c r="Y40" s="59"/>
      <c r="Z40" s="59"/>
      <c r="AA40" s="59"/>
    </row>
    <row r="41" spans="1:27" ht="15.75" thickBot="1" x14ac:dyDescent="0.3">
      <c r="A41" s="106" t="str">
        <f ca="1">CONCATENATE(INDIRECT("R[-3]C[0]",FALSE),"celkem")</f>
        <v>805celkem</v>
      </c>
      <c r="B41" s="107"/>
      <c r="C41" s="107" t="str">
        <f ca="1">INDIRECT("R[-1]C[12]",FALSE)</f>
        <v>Loket u Čechtic,,motorest</v>
      </c>
      <c r="D41" s="108"/>
      <c r="E41" s="107"/>
      <c r="F41" s="108"/>
      <c r="G41" s="109"/>
      <c r="H41" s="110"/>
      <c r="I41" s="111"/>
      <c r="J41" s="112" t="str">
        <f ca="1">INDIRECT("R[-3]C[0]",FALSE)</f>
        <v>V+</v>
      </c>
      <c r="K41" s="113"/>
      <c r="L41" s="114"/>
      <c r="M41" s="115"/>
      <c r="N41" s="114"/>
      <c r="O41" s="116"/>
      <c r="P41" s="107"/>
      <c r="Q41" s="8">
        <f>SUM(Q37:Q40)</f>
        <v>0.23194444444444459</v>
      </c>
      <c r="R41" s="8">
        <f>SUM(R37:R40)</f>
        <v>1.8749999999999933E-2</v>
      </c>
      <c r="S41" s="8">
        <f>SUM(S37:S40)</f>
        <v>0.25069444444444455</v>
      </c>
      <c r="T41" s="8">
        <f>SUM(T37:T40)</f>
        <v>0.29166666666666663</v>
      </c>
      <c r="U41" s="9">
        <f>SUM(U37:U40)</f>
        <v>287</v>
      </c>
      <c r="V41" s="10"/>
      <c r="W41" s="11">
        <f>SUM(W37:W40)</f>
        <v>16072</v>
      </c>
      <c r="Y41" s="59"/>
      <c r="Z41" s="59"/>
      <c r="AA41" s="59"/>
    </row>
    <row r="42" spans="1:27" x14ac:dyDescent="0.25">
      <c r="L42" s="78"/>
      <c r="N42" s="79"/>
      <c r="Q42" s="2"/>
      <c r="R42" s="2"/>
      <c r="S42" s="2"/>
      <c r="T42" s="2"/>
      <c r="Y42" s="59"/>
      <c r="Z42" s="59"/>
      <c r="AA42" s="59"/>
    </row>
    <row r="43" spans="1:27" ht="15.75" thickBot="1" x14ac:dyDescent="0.3">
      <c r="Y43" s="59"/>
      <c r="Z43" s="59"/>
      <c r="AA43" s="59"/>
    </row>
    <row r="44" spans="1:27" x14ac:dyDescent="0.25">
      <c r="A44" s="80">
        <v>806</v>
      </c>
      <c r="B44" s="81">
        <v>8106</v>
      </c>
      <c r="C44" s="81" t="s">
        <v>2</v>
      </c>
      <c r="D44" s="81"/>
      <c r="E44" s="81" t="str">
        <f t="shared" ref="E44:E62" si="35">CONCATENATE(C44,D44)</f>
        <v>X</v>
      </c>
      <c r="F44" s="81" t="s">
        <v>111</v>
      </c>
      <c r="G44" s="82">
        <v>2</v>
      </c>
      <c r="H44" s="81" t="str">
        <f t="shared" ref="H44:H62" si="36">CONCATENATE(F44,"/",G44)</f>
        <v>YYY866/2</v>
      </c>
      <c r="I44" s="83" t="s">
        <v>3</v>
      </c>
      <c r="J44" s="83" t="s">
        <v>18</v>
      </c>
      <c r="K44" s="67">
        <v>0.18124999999999999</v>
      </c>
      <c r="L44" s="84">
        <v>0.18194444444444444</v>
      </c>
      <c r="M44" s="81" t="s">
        <v>93</v>
      </c>
      <c r="N44" s="85">
        <v>0.20069444444444445</v>
      </c>
      <c r="O44" s="81" t="s">
        <v>30</v>
      </c>
      <c r="P44" s="81" t="str">
        <f t="shared" ref="P44:P61" si="37">IF(M45=O44,"OK","POZOR")</f>
        <v>OK</v>
      </c>
      <c r="Q44" s="14">
        <f t="shared" ref="Q44:Q62" si="38">IF(ISNUMBER(G44),N44-L44,IF(F44="přejezd",N44-L44,0))</f>
        <v>1.8750000000000017E-2</v>
      </c>
      <c r="R44" s="14">
        <f t="shared" ref="R44:R62" si="39">IF(ISNUMBER(G44),L44-K44,0)</f>
        <v>6.9444444444444198E-4</v>
      </c>
      <c r="S44" s="14">
        <f t="shared" ref="S44:S62" si="40">Q44+R44</f>
        <v>1.9444444444444459E-2</v>
      </c>
      <c r="T44" s="14"/>
      <c r="U44" s="13">
        <v>17.600000000000001</v>
      </c>
      <c r="V44" s="13">
        <f>INDEX('Počty dní'!F:J,MATCH(E44,'Počty dní'!H:H,0),4)</f>
        <v>56</v>
      </c>
      <c r="W44" s="16">
        <f t="shared" ref="W44:W62" si="41">V44*U44</f>
        <v>985.60000000000014</v>
      </c>
      <c r="Y44" s="59"/>
      <c r="Z44" s="59"/>
      <c r="AA44" s="59"/>
    </row>
    <row r="45" spans="1:27" x14ac:dyDescent="0.25">
      <c r="A45" s="86">
        <v>806</v>
      </c>
      <c r="B45" s="87">
        <v>8106</v>
      </c>
      <c r="C45" s="87" t="s">
        <v>2</v>
      </c>
      <c r="D45" s="87"/>
      <c r="E45" s="87" t="str">
        <f t="shared" si="35"/>
        <v>X</v>
      </c>
      <c r="F45" s="87" t="s">
        <v>111</v>
      </c>
      <c r="G45" s="88">
        <v>1</v>
      </c>
      <c r="H45" s="87" t="str">
        <f t="shared" si="36"/>
        <v>YYY866/1</v>
      </c>
      <c r="I45" s="89" t="s">
        <v>3</v>
      </c>
      <c r="J45" s="89" t="s">
        <v>18</v>
      </c>
      <c r="K45" s="65">
        <v>0.20416666666666666</v>
      </c>
      <c r="L45" s="90">
        <v>0.2048611111111111</v>
      </c>
      <c r="M45" s="87" t="s">
        <v>30</v>
      </c>
      <c r="N45" s="91">
        <v>0.22291666666666668</v>
      </c>
      <c r="O45" s="87" t="s">
        <v>93</v>
      </c>
      <c r="P45" s="87" t="str">
        <f t="shared" si="37"/>
        <v>OK</v>
      </c>
      <c r="Q45" s="4">
        <f t="shared" si="38"/>
        <v>1.8055555555555575E-2</v>
      </c>
      <c r="R45" s="4">
        <f t="shared" si="39"/>
        <v>6.9444444444444198E-4</v>
      </c>
      <c r="S45" s="4">
        <f t="shared" si="40"/>
        <v>1.8750000000000017E-2</v>
      </c>
      <c r="T45" s="4">
        <f t="shared" ref="T45:T62" si="42">K45-N44</f>
        <v>3.4722222222222099E-3</v>
      </c>
      <c r="U45" s="1">
        <v>17.600000000000001</v>
      </c>
      <c r="V45" s="1">
        <f>INDEX('Počty dní'!F:J,MATCH(E45,'Počty dní'!H:H,0),4)</f>
        <v>56</v>
      </c>
      <c r="W45" s="17">
        <f t="shared" si="41"/>
        <v>985.60000000000014</v>
      </c>
      <c r="Y45" s="59"/>
      <c r="Z45" s="59"/>
      <c r="AA45" s="59"/>
    </row>
    <row r="46" spans="1:27" x14ac:dyDescent="0.25">
      <c r="A46" s="86">
        <v>806</v>
      </c>
      <c r="B46" s="87">
        <v>8106</v>
      </c>
      <c r="C46" s="87" t="s">
        <v>2</v>
      </c>
      <c r="D46" s="87"/>
      <c r="E46" s="87" t="str">
        <f t="shared" si="35"/>
        <v>X</v>
      </c>
      <c r="F46" s="87" t="s">
        <v>111</v>
      </c>
      <c r="G46" s="88">
        <v>4</v>
      </c>
      <c r="H46" s="87" t="str">
        <f t="shared" si="36"/>
        <v>YYY866/4</v>
      </c>
      <c r="I46" s="89" t="s">
        <v>3</v>
      </c>
      <c r="J46" s="89" t="s">
        <v>18</v>
      </c>
      <c r="K46" s="65">
        <v>0.26458333333333334</v>
      </c>
      <c r="L46" s="90">
        <v>0.26527777777777778</v>
      </c>
      <c r="M46" s="87" t="s">
        <v>93</v>
      </c>
      <c r="N46" s="91">
        <v>0.28402777777777777</v>
      </c>
      <c r="O46" s="87" t="s">
        <v>30</v>
      </c>
      <c r="P46" s="87" t="str">
        <f t="shared" si="37"/>
        <v>OK</v>
      </c>
      <c r="Q46" s="4">
        <f t="shared" si="38"/>
        <v>1.8749999999999989E-2</v>
      </c>
      <c r="R46" s="4">
        <f t="shared" si="39"/>
        <v>6.9444444444444198E-4</v>
      </c>
      <c r="S46" s="4">
        <f t="shared" si="40"/>
        <v>1.9444444444444431E-2</v>
      </c>
      <c r="T46" s="4">
        <f t="shared" si="42"/>
        <v>4.1666666666666657E-2</v>
      </c>
      <c r="U46" s="1">
        <v>17.600000000000001</v>
      </c>
      <c r="V46" s="1">
        <f>INDEX('Počty dní'!F:J,MATCH(E46,'Počty dní'!H:H,0),4)</f>
        <v>56</v>
      </c>
      <c r="W46" s="17">
        <f t="shared" si="41"/>
        <v>985.60000000000014</v>
      </c>
      <c r="Y46" s="59"/>
      <c r="Z46" s="59"/>
      <c r="AA46" s="59"/>
    </row>
    <row r="47" spans="1:27" x14ac:dyDescent="0.25">
      <c r="A47" s="86">
        <v>806</v>
      </c>
      <c r="B47" s="87">
        <v>8106</v>
      </c>
      <c r="C47" s="87" t="s">
        <v>2</v>
      </c>
      <c r="D47" s="87"/>
      <c r="E47" s="87" t="str">
        <f t="shared" si="35"/>
        <v>X</v>
      </c>
      <c r="F47" s="87" t="s">
        <v>140</v>
      </c>
      <c r="G47" s="88">
        <v>8</v>
      </c>
      <c r="H47" s="87" t="str">
        <f t="shared" si="36"/>
        <v>XXX401/8</v>
      </c>
      <c r="I47" s="89" t="s">
        <v>18</v>
      </c>
      <c r="J47" s="89" t="s">
        <v>18</v>
      </c>
      <c r="K47" s="65">
        <v>0.30069444444444443</v>
      </c>
      <c r="L47" s="90">
        <v>0.30277777777777776</v>
      </c>
      <c r="M47" s="87" t="s">
        <v>30</v>
      </c>
      <c r="N47" s="91">
        <v>0.32291666666666669</v>
      </c>
      <c r="O47" s="87" t="s">
        <v>9</v>
      </c>
      <c r="P47" s="87" t="str">
        <f t="shared" si="37"/>
        <v>OK</v>
      </c>
      <c r="Q47" s="4">
        <f t="shared" si="38"/>
        <v>2.0138888888888928E-2</v>
      </c>
      <c r="R47" s="4">
        <f t="shared" si="39"/>
        <v>2.0833333333333259E-3</v>
      </c>
      <c r="S47" s="4">
        <f t="shared" si="40"/>
        <v>2.2222222222222254E-2</v>
      </c>
      <c r="T47" s="4">
        <f t="shared" si="42"/>
        <v>1.6666666666666663E-2</v>
      </c>
      <c r="U47" s="1">
        <v>19.7</v>
      </c>
      <c r="V47" s="1">
        <f>INDEX('Počty dní'!F:J,MATCH(E47,'Počty dní'!H:H,0),4)</f>
        <v>56</v>
      </c>
      <c r="W47" s="17">
        <f t="shared" si="41"/>
        <v>1103.2</v>
      </c>
      <c r="Y47" s="59"/>
      <c r="Z47" s="59"/>
      <c r="AA47" s="59"/>
    </row>
    <row r="48" spans="1:27" x14ac:dyDescent="0.25">
      <c r="A48" s="86">
        <v>806</v>
      </c>
      <c r="B48" s="87">
        <v>8106</v>
      </c>
      <c r="C48" s="87" t="s">
        <v>2</v>
      </c>
      <c r="D48" s="87"/>
      <c r="E48" s="87" t="str">
        <f>CONCATENATE(C48,D48)</f>
        <v>X</v>
      </c>
      <c r="F48" s="87" t="s">
        <v>32</v>
      </c>
      <c r="G48" s="88">
        <v>3</v>
      </c>
      <c r="H48" s="87" t="str">
        <f>CONCATENATE(F48,"/",G48)</f>
        <v>XXX320/3</v>
      </c>
      <c r="I48" s="89" t="s">
        <v>3</v>
      </c>
      <c r="J48" s="89" t="s">
        <v>18</v>
      </c>
      <c r="K48" s="65">
        <v>0.33333333333333331</v>
      </c>
      <c r="L48" s="90">
        <v>0.3347222222222222</v>
      </c>
      <c r="M48" s="87" t="s">
        <v>9</v>
      </c>
      <c r="N48" s="91">
        <v>0.3576388888888889</v>
      </c>
      <c r="O48" s="87" t="s">
        <v>33</v>
      </c>
      <c r="P48" s="87" t="str">
        <f t="shared" si="37"/>
        <v>OK</v>
      </c>
      <c r="Q48" s="4">
        <f t="shared" si="38"/>
        <v>2.2916666666666696E-2</v>
      </c>
      <c r="R48" s="4">
        <f t="shared" si="39"/>
        <v>1.388888888888884E-3</v>
      </c>
      <c r="S48" s="4">
        <f t="shared" si="40"/>
        <v>2.430555555555558E-2</v>
      </c>
      <c r="T48" s="4">
        <f t="shared" si="42"/>
        <v>1.041666666666663E-2</v>
      </c>
      <c r="U48" s="1">
        <v>19.5</v>
      </c>
      <c r="V48" s="1">
        <f>INDEX('Počty dní'!F:J,MATCH(E48,'Počty dní'!H:H,0),4)</f>
        <v>56</v>
      </c>
      <c r="W48" s="17">
        <f>V48*U48</f>
        <v>1092</v>
      </c>
      <c r="Y48" s="59"/>
      <c r="Z48" s="59"/>
      <c r="AA48" s="59"/>
    </row>
    <row r="49" spans="1:27" x14ac:dyDescent="0.25">
      <c r="A49" s="86">
        <v>806</v>
      </c>
      <c r="B49" s="87">
        <v>8106</v>
      </c>
      <c r="C49" s="87" t="s">
        <v>2</v>
      </c>
      <c r="D49" s="87"/>
      <c r="E49" s="87" t="str">
        <f>CONCATENATE(C49,D49)</f>
        <v>X</v>
      </c>
      <c r="F49" s="87" t="s">
        <v>32</v>
      </c>
      <c r="G49" s="88">
        <v>6</v>
      </c>
      <c r="H49" s="87" t="str">
        <f>CONCATENATE(F49,"/",G49)</f>
        <v>XXX320/6</v>
      </c>
      <c r="I49" s="89" t="s">
        <v>3</v>
      </c>
      <c r="J49" s="89" t="s">
        <v>18</v>
      </c>
      <c r="K49" s="65">
        <v>0.36736111111111114</v>
      </c>
      <c r="L49" s="90">
        <v>0.36874999999999997</v>
      </c>
      <c r="M49" s="87" t="s">
        <v>33</v>
      </c>
      <c r="N49" s="91">
        <v>0.3923611111111111</v>
      </c>
      <c r="O49" s="87" t="s">
        <v>9</v>
      </c>
      <c r="P49" s="87" t="str">
        <f t="shared" si="37"/>
        <v>OK</v>
      </c>
      <c r="Q49" s="4">
        <f t="shared" si="38"/>
        <v>2.3611111111111138E-2</v>
      </c>
      <c r="R49" s="4">
        <f t="shared" si="39"/>
        <v>1.3888888888888284E-3</v>
      </c>
      <c r="S49" s="4">
        <f t="shared" si="40"/>
        <v>2.4999999999999967E-2</v>
      </c>
      <c r="T49" s="4">
        <f t="shared" si="42"/>
        <v>9.7222222222222432E-3</v>
      </c>
      <c r="U49" s="1">
        <v>19.5</v>
      </c>
      <c r="V49" s="1">
        <f>INDEX('Počty dní'!F:J,MATCH(E49,'Počty dní'!H:H,0),4)</f>
        <v>56</v>
      </c>
      <c r="W49" s="17">
        <f>V49*U49</f>
        <v>1092</v>
      </c>
      <c r="Y49" s="59"/>
      <c r="Z49" s="59"/>
      <c r="AA49" s="59"/>
    </row>
    <row r="50" spans="1:27" x14ac:dyDescent="0.25">
      <c r="A50" s="86">
        <v>806</v>
      </c>
      <c r="B50" s="87">
        <v>8106</v>
      </c>
      <c r="C50" s="87" t="s">
        <v>2</v>
      </c>
      <c r="D50" s="87"/>
      <c r="E50" s="87" t="str">
        <f t="shared" si="35"/>
        <v>X</v>
      </c>
      <c r="F50" s="87" t="s">
        <v>45</v>
      </c>
      <c r="G50" s="88">
        <v>7</v>
      </c>
      <c r="H50" s="87" t="str">
        <f t="shared" si="36"/>
        <v>XXX290/7</v>
      </c>
      <c r="I50" s="89" t="s">
        <v>18</v>
      </c>
      <c r="J50" s="89" t="s">
        <v>18</v>
      </c>
      <c r="K50" s="65">
        <v>0.39583333333333331</v>
      </c>
      <c r="L50" s="90">
        <v>0.39930555555555558</v>
      </c>
      <c r="M50" s="87" t="s">
        <v>9</v>
      </c>
      <c r="N50" s="91">
        <v>0.43541666666666662</v>
      </c>
      <c r="O50" s="87" t="s">
        <v>47</v>
      </c>
      <c r="P50" s="87" t="str">
        <f t="shared" si="37"/>
        <v>OK</v>
      </c>
      <c r="Q50" s="4">
        <f t="shared" si="38"/>
        <v>3.6111111111111038E-2</v>
      </c>
      <c r="R50" s="4">
        <f t="shared" si="39"/>
        <v>3.4722222222222654E-3</v>
      </c>
      <c r="S50" s="4">
        <f t="shared" si="40"/>
        <v>3.9583333333333304E-2</v>
      </c>
      <c r="T50" s="4">
        <f t="shared" si="42"/>
        <v>3.4722222222222099E-3</v>
      </c>
      <c r="U50" s="1">
        <v>33.700000000000003</v>
      </c>
      <c r="V50" s="1">
        <f>INDEX('Počty dní'!F:J,MATCH(E50,'Počty dní'!H:H,0),4)</f>
        <v>56</v>
      </c>
      <c r="W50" s="17">
        <f t="shared" si="41"/>
        <v>1887.2000000000003</v>
      </c>
      <c r="Y50" s="59"/>
      <c r="Z50" s="59"/>
      <c r="AA50" s="59"/>
    </row>
    <row r="51" spans="1:27" x14ac:dyDescent="0.25">
      <c r="A51" s="86">
        <v>806</v>
      </c>
      <c r="B51" s="87">
        <v>8106</v>
      </c>
      <c r="C51" s="87" t="s">
        <v>2</v>
      </c>
      <c r="D51" s="87"/>
      <c r="E51" s="87" t="str">
        <f t="shared" si="35"/>
        <v>X</v>
      </c>
      <c r="F51" s="87" t="s">
        <v>45</v>
      </c>
      <c r="G51" s="88">
        <v>56</v>
      </c>
      <c r="H51" s="87" t="str">
        <f t="shared" si="36"/>
        <v>XXX290/56</v>
      </c>
      <c r="I51" s="89" t="s">
        <v>3</v>
      </c>
      <c r="J51" s="89" t="s">
        <v>18</v>
      </c>
      <c r="K51" s="65">
        <v>0.43541666666666667</v>
      </c>
      <c r="L51" s="90">
        <v>0.43611111111111112</v>
      </c>
      <c r="M51" s="87" t="s">
        <v>47</v>
      </c>
      <c r="N51" s="91">
        <v>0.45416666666666666</v>
      </c>
      <c r="O51" s="87" t="s">
        <v>19</v>
      </c>
      <c r="P51" s="87" t="str">
        <f t="shared" si="37"/>
        <v>OK</v>
      </c>
      <c r="Q51" s="4">
        <f t="shared" si="38"/>
        <v>1.8055555555555547E-2</v>
      </c>
      <c r="R51" s="4">
        <f t="shared" si="39"/>
        <v>6.9444444444444198E-4</v>
      </c>
      <c r="S51" s="4">
        <f t="shared" si="40"/>
        <v>1.8749999999999989E-2</v>
      </c>
      <c r="T51" s="4">
        <f t="shared" si="42"/>
        <v>0</v>
      </c>
      <c r="U51" s="1">
        <v>17</v>
      </c>
      <c r="V51" s="1">
        <f>INDEX('Počty dní'!F:J,MATCH(E51,'Počty dní'!H:H,0),4)</f>
        <v>56</v>
      </c>
      <c r="W51" s="17">
        <f t="shared" si="41"/>
        <v>952</v>
      </c>
      <c r="Y51" s="59"/>
      <c r="Z51" s="59"/>
      <c r="AA51" s="59"/>
    </row>
    <row r="52" spans="1:27" x14ac:dyDescent="0.25">
      <c r="A52" s="86">
        <v>806</v>
      </c>
      <c r="B52" s="87">
        <v>8106</v>
      </c>
      <c r="C52" s="87" t="s">
        <v>2</v>
      </c>
      <c r="D52" s="87"/>
      <c r="E52" s="87" t="str">
        <f t="shared" si="35"/>
        <v>X</v>
      </c>
      <c r="F52" s="87" t="s">
        <v>45</v>
      </c>
      <c r="G52" s="88">
        <v>61</v>
      </c>
      <c r="H52" s="87" t="str">
        <f t="shared" si="36"/>
        <v>XXX290/61</v>
      </c>
      <c r="I52" s="89" t="s">
        <v>3</v>
      </c>
      <c r="J52" s="89" t="s">
        <v>18</v>
      </c>
      <c r="K52" s="65">
        <v>0.45694444444444443</v>
      </c>
      <c r="L52" s="90">
        <v>0.45833333333333331</v>
      </c>
      <c r="M52" s="87" t="s">
        <v>19</v>
      </c>
      <c r="N52" s="91">
        <v>0.46736111111111112</v>
      </c>
      <c r="O52" s="87" t="s">
        <v>46</v>
      </c>
      <c r="P52" s="87" t="str">
        <f t="shared" si="37"/>
        <v>OK</v>
      </c>
      <c r="Q52" s="4">
        <f t="shared" si="38"/>
        <v>9.0277777777778012E-3</v>
      </c>
      <c r="R52" s="4">
        <f t="shared" si="39"/>
        <v>1.388888888888884E-3</v>
      </c>
      <c r="S52" s="4">
        <f t="shared" si="40"/>
        <v>1.0416666666666685E-2</v>
      </c>
      <c r="T52" s="4">
        <f t="shared" si="42"/>
        <v>2.7777777777777679E-3</v>
      </c>
      <c r="U52" s="1">
        <v>7.5</v>
      </c>
      <c r="V52" s="1">
        <f>INDEX('Počty dní'!F:J,MATCH(E52,'Počty dní'!H:H,0),4)</f>
        <v>56</v>
      </c>
      <c r="W52" s="17">
        <f t="shared" si="41"/>
        <v>420</v>
      </c>
      <c r="Y52" s="59"/>
      <c r="Z52" s="59"/>
      <c r="AA52" s="59"/>
    </row>
    <row r="53" spans="1:27" x14ac:dyDescent="0.25">
      <c r="A53" s="86">
        <v>806</v>
      </c>
      <c r="B53" s="87">
        <v>8106</v>
      </c>
      <c r="C53" s="87" t="s">
        <v>2</v>
      </c>
      <c r="D53" s="87"/>
      <c r="E53" s="87" t="str">
        <f t="shared" si="35"/>
        <v>X</v>
      </c>
      <c r="F53" s="87" t="s">
        <v>45</v>
      </c>
      <c r="G53" s="88">
        <v>14</v>
      </c>
      <c r="H53" s="87" t="str">
        <f t="shared" si="36"/>
        <v>XXX290/14</v>
      </c>
      <c r="I53" s="89" t="s">
        <v>3</v>
      </c>
      <c r="J53" s="89" t="s">
        <v>18</v>
      </c>
      <c r="K53" s="65">
        <v>0.47569444444444442</v>
      </c>
      <c r="L53" s="90">
        <v>0.47916666666666669</v>
      </c>
      <c r="M53" s="87" t="s">
        <v>46</v>
      </c>
      <c r="N53" s="91">
        <v>0.51597222222222217</v>
      </c>
      <c r="O53" s="87" t="s">
        <v>9</v>
      </c>
      <c r="P53" s="87" t="str">
        <f t="shared" si="37"/>
        <v>OK</v>
      </c>
      <c r="Q53" s="4">
        <f t="shared" si="38"/>
        <v>3.680555555555548E-2</v>
      </c>
      <c r="R53" s="4">
        <f t="shared" si="39"/>
        <v>3.4722222222222654E-3</v>
      </c>
      <c r="S53" s="4">
        <f t="shared" si="40"/>
        <v>4.0277777777777746E-2</v>
      </c>
      <c r="T53" s="4">
        <f t="shared" si="42"/>
        <v>8.3333333333333037E-3</v>
      </c>
      <c r="U53" s="1">
        <v>29.7</v>
      </c>
      <c r="V53" s="1">
        <f>INDEX('Počty dní'!F:J,MATCH(E53,'Počty dní'!H:H,0),4)</f>
        <v>56</v>
      </c>
      <c r="W53" s="17">
        <f t="shared" si="41"/>
        <v>1663.2</v>
      </c>
      <c r="Y53" s="59"/>
      <c r="Z53" s="59"/>
      <c r="AA53" s="59"/>
    </row>
    <row r="54" spans="1:27" x14ac:dyDescent="0.25">
      <c r="A54" s="86">
        <v>806</v>
      </c>
      <c r="B54" s="87">
        <v>8106</v>
      </c>
      <c r="C54" s="87" t="s">
        <v>2</v>
      </c>
      <c r="D54" s="87"/>
      <c r="E54" s="87" t="str">
        <f t="shared" si="35"/>
        <v>X</v>
      </c>
      <c r="F54" s="87" t="s">
        <v>45</v>
      </c>
      <c r="G54" s="88">
        <v>13</v>
      </c>
      <c r="H54" s="87" t="str">
        <f t="shared" si="36"/>
        <v>XXX290/13</v>
      </c>
      <c r="I54" s="89" t="s">
        <v>18</v>
      </c>
      <c r="J54" s="89" t="s">
        <v>18</v>
      </c>
      <c r="K54" s="65">
        <v>0.5625</v>
      </c>
      <c r="L54" s="90">
        <v>0.56597222222222221</v>
      </c>
      <c r="M54" s="87" t="s">
        <v>9</v>
      </c>
      <c r="N54" s="91">
        <v>0.60763888888888895</v>
      </c>
      <c r="O54" s="87" t="s">
        <v>47</v>
      </c>
      <c r="P54" s="87" t="str">
        <f t="shared" si="37"/>
        <v>OK</v>
      </c>
      <c r="Q54" s="4">
        <f t="shared" si="38"/>
        <v>4.1666666666666741E-2</v>
      </c>
      <c r="R54" s="4">
        <f t="shared" si="39"/>
        <v>3.4722222222222099E-3</v>
      </c>
      <c r="S54" s="4">
        <f t="shared" si="40"/>
        <v>4.5138888888888951E-2</v>
      </c>
      <c r="T54" s="4">
        <f t="shared" si="42"/>
        <v>4.6527777777777835E-2</v>
      </c>
      <c r="U54" s="1">
        <v>39.200000000000003</v>
      </c>
      <c r="V54" s="1">
        <f>INDEX('Počty dní'!F:J,MATCH(E54,'Počty dní'!H:H,0),4)</f>
        <v>56</v>
      </c>
      <c r="W54" s="17">
        <f t="shared" si="41"/>
        <v>2195.2000000000003</v>
      </c>
      <c r="Y54" s="59"/>
      <c r="Z54" s="59"/>
      <c r="AA54" s="59"/>
    </row>
    <row r="55" spans="1:27" x14ac:dyDescent="0.25">
      <c r="A55" s="86">
        <v>806</v>
      </c>
      <c r="B55" s="87">
        <v>8106</v>
      </c>
      <c r="C55" s="87" t="s">
        <v>2</v>
      </c>
      <c r="D55" s="87"/>
      <c r="E55" s="87" t="str">
        <f t="shared" si="35"/>
        <v>X</v>
      </c>
      <c r="F55" s="87" t="s">
        <v>45</v>
      </c>
      <c r="G55" s="88">
        <v>60</v>
      </c>
      <c r="H55" s="87" t="str">
        <f t="shared" si="36"/>
        <v>XXX290/60</v>
      </c>
      <c r="I55" s="89" t="s">
        <v>3</v>
      </c>
      <c r="J55" s="89" t="s">
        <v>18</v>
      </c>
      <c r="K55" s="65">
        <v>0.60763888888888884</v>
      </c>
      <c r="L55" s="90">
        <v>0.60833333333333328</v>
      </c>
      <c r="M55" s="87" t="s">
        <v>47</v>
      </c>
      <c r="N55" s="91">
        <v>0.62083333333333335</v>
      </c>
      <c r="O55" s="87" t="s">
        <v>19</v>
      </c>
      <c r="P55" s="87" t="str">
        <f t="shared" si="37"/>
        <v>OK</v>
      </c>
      <c r="Q55" s="4">
        <f t="shared" si="38"/>
        <v>1.2500000000000067E-2</v>
      </c>
      <c r="R55" s="4">
        <f t="shared" si="39"/>
        <v>6.9444444444444198E-4</v>
      </c>
      <c r="S55" s="4">
        <f t="shared" si="40"/>
        <v>1.3194444444444509E-2</v>
      </c>
      <c r="T55" s="4">
        <f t="shared" si="42"/>
        <v>0</v>
      </c>
      <c r="U55" s="1">
        <v>11.5</v>
      </c>
      <c r="V55" s="1">
        <f>INDEX('Počty dní'!F:J,MATCH(E55,'Počty dní'!H:H,0),4)</f>
        <v>56</v>
      </c>
      <c r="W55" s="17">
        <f t="shared" si="41"/>
        <v>644</v>
      </c>
      <c r="Y55" s="59"/>
      <c r="Z55" s="59"/>
      <c r="AA55" s="59"/>
    </row>
    <row r="56" spans="1:27" x14ac:dyDescent="0.25">
      <c r="A56" s="86">
        <v>806</v>
      </c>
      <c r="B56" s="87">
        <v>8106</v>
      </c>
      <c r="C56" s="87" t="s">
        <v>2</v>
      </c>
      <c r="D56" s="87"/>
      <c r="E56" s="87" t="str">
        <f t="shared" si="35"/>
        <v>X</v>
      </c>
      <c r="F56" s="87" t="s">
        <v>45</v>
      </c>
      <c r="G56" s="88">
        <v>65</v>
      </c>
      <c r="H56" s="87" t="str">
        <f t="shared" si="36"/>
        <v>XXX290/65</v>
      </c>
      <c r="I56" s="89" t="s">
        <v>3</v>
      </c>
      <c r="J56" s="89" t="s">
        <v>18</v>
      </c>
      <c r="K56" s="65">
        <v>0.62361111111111112</v>
      </c>
      <c r="L56" s="90">
        <v>0.625</v>
      </c>
      <c r="M56" s="87" t="s">
        <v>19</v>
      </c>
      <c r="N56" s="91">
        <v>0.63402777777777775</v>
      </c>
      <c r="O56" s="87" t="s">
        <v>46</v>
      </c>
      <c r="P56" s="87" t="str">
        <f t="shared" si="37"/>
        <v>OK</v>
      </c>
      <c r="Q56" s="4">
        <f t="shared" si="38"/>
        <v>9.0277777777777457E-3</v>
      </c>
      <c r="R56" s="4">
        <f t="shared" si="39"/>
        <v>1.388888888888884E-3</v>
      </c>
      <c r="S56" s="4">
        <f t="shared" si="40"/>
        <v>1.041666666666663E-2</v>
      </c>
      <c r="T56" s="4">
        <f t="shared" si="42"/>
        <v>2.7777777777777679E-3</v>
      </c>
      <c r="U56" s="1">
        <v>7.5</v>
      </c>
      <c r="V56" s="1">
        <f>INDEX('Počty dní'!F:J,MATCH(E56,'Počty dní'!H:H,0),4)</f>
        <v>56</v>
      </c>
      <c r="W56" s="17">
        <f t="shared" si="41"/>
        <v>420</v>
      </c>
      <c r="Y56" s="59"/>
      <c r="Z56" s="59"/>
      <c r="AA56" s="59"/>
    </row>
    <row r="57" spans="1:27" x14ac:dyDescent="0.25">
      <c r="A57" s="86">
        <v>806</v>
      </c>
      <c r="B57" s="87">
        <v>8106</v>
      </c>
      <c r="C57" s="87" t="s">
        <v>2</v>
      </c>
      <c r="D57" s="87"/>
      <c r="E57" s="87" t="str">
        <f t="shared" si="35"/>
        <v>X</v>
      </c>
      <c r="F57" s="87" t="s">
        <v>45</v>
      </c>
      <c r="G57" s="88">
        <v>22</v>
      </c>
      <c r="H57" s="87" t="str">
        <f t="shared" si="36"/>
        <v>XXX290/22</v>
      </c>
      <c r="I57" s="89" t="s">
        <v>3</v>
      </c>
      <c r="J57" s="89" t="s">
        <v>18</v>
      </c>
      <c r="K57" s="65">
        <v>0.64236111111111116</v>
      </c>
      <c r="L57" s="90">
        <v>0.64583333333333337</v>
      </c>
      <c r="M57" s="87" t="s">
        <v>46</v>
      </c>
      <c r="N57" s="91">
        <v>0.68263888888888891</v>
      </c>
      <c r="O57" s="87" t="s">
        <v>9</v>
      </c>
      <c r="P57" s="87" t="str">
        <f t="shared" si="37"/>
        <v>OK</v>
      </c>
      <c r="Q57" s="4">
        <f t="shared" si="38"/>
        <v>3.6805555555555536E-2</v>
      </c>
      <c r="R57" s="4">
        <f t="shared" si="39"/>
        <v>3.4722222222222099E-3</v>
      </c>
      <c r="S57" s="4">
        <f t="shared" si="40"/>
        <v>4.0277777777777746E-2</v>
      </c>
      <c r="T57" s="4">
        <f t="shared" si="42"/>
        <v>8.3333333333334147E-3</v>
      </c>
      <c r="U57" s="1">
        <v>29.7</v>
      </c>
      <c r="V57" s="1">
        <f>INDEX('Počty dní'!F:J,MATCH(E57,'Počty dní'!H:H,0),4)</f>
        <v>56</v>
      </c>
      <c r="W57" s="17">
        <f t="shared" si="41"/>
        <v>1663.2</v>
      </c>
      <c r="Y57" s="59"/>
      <c r="Z57" s="59"/>
      <c r="AA57" s="59"/>
    </row>
    <row r="58" spans="1:27" x14ac:dyDescent="0.25">
      <c r="A58" s="86">
        <v>806</v>
      </c>
      <c r="B58" s="87">
        <v>8106</v>
      </c>
      <c r="C58" s="87" t="s">
        <v>2</v>
      </c>
      <c r="D58" s="87"/>
      <c r="E58" s="87" t="str">
        <f t="shared" si="35"/>
        <v>X</v>
      </c>
      <c r="F58" s="87" t="s">
        <v>51</v>
      </c>
      <c r="G58" s="88">
        <v>11</v>
      </c>
      <c r="H58" s="87" t="str">
        <f t="shared" si="36"/>
        <v>XXX281/11</v>
      </c>
      <c r="I58" s="89" t="s">
        <v>3</v>
      </c>
      <c r="J58" s="89" t="s">
        <v>18</v>
      </c>
      <c r="K58" s="65">
        <v>0.6875</v>
      </c>
      <c r="L58" s="90">
        <v>0.69027777777777777</v>
      </c>
      <c r="M58" s="87" t="s">
        <v>9</v>
      </c>
      <c r="N58" s="91">
        <v>0.70763888888888893</v>
      </c>
      <c r="O58" s="87" t="s">
        <v>52</v>
      </c>
      <c r="P58" s="87" t="str">
        <f t="shared" si="37"/>
        <v>OK</v>
      </c>
      <c r="Q58" s="4">
        <f t="shared" si="38"/>
        <v>1.736111111111116E-2</v>
      </c>
      <c r="R58" s="4">
        <f t="shared" si="39"/>
        <v>2.7777777777777679E-3</v>
      </c>
      <c r="S58" s="4">
        <f t="shared" si="40"/>
        <v>2.0138888888888928E-2</v>
      </c>
      <c r="T58" s="4">
        <f t="shared" si="42"/>
        <v>4.8611111111110938E-3</v>
      </c>
      <c r="U58" s="1">
        <v>16.5</v>
      </c>
      <c r="V58" s="1">
        <f>INDEX('Počty dní'!F:J,MATCH(E58,'Počty dní'!H:H,0),4)</f>
        <v>56</v>
      </c>
      <c r="W58" s="17">
        <f t="shared" si="41"/>
        <v>924</v>
      </c>
      <c r="Y58" s="59"/>
      <c r="Z58" s="59"/>
      <c r="AA58" s="59"/>
    </row>
    <row r="59" spans="1:27" x14ac:dyDescent="0.25">
      <c r="A59" s="86">
        <v>806</v>
      </c>
      <c r="B59" s="87">
        <v>8106</v>
      </c>
      <c r="C59" s="87" t="s">
        <v>2</v>
      </c>
      <c r="D59" s="87"/>
      <c r="E59" s="87" t="str">
        <f t="shared" si="35"/>
        <v>X</v>
      </c>
      <c r="F59" s="87" t="s">
        <v>51</v>
      </c>
      <c r="G59" s="88">
        <v>14</v>
      </c>
      <c r="H59" s="87" t="str">
        <f t="shared" si="36"/>
        <v>XXX281/14</v>
      </c>
      <c r="I59" s="89" t="s">
        <v>3</v>
      </c>
      <c r="J59" s="89" t="s">
        <v>18</v>
      </c>
      <c r="K59" s="65">
        <v>0.70763888888888893</v>
      </c>
      <c r="L59" s="90">
        <v>0.70833333333333337</v>
      </c>
      <c r="M59" s="87" t="s">
        <v>52</v>
      </c>
      <c r="N59" s="91">
        <v>0.72569444444444453</v>
      </c>
      <c r="O59" s="87" t="s">
        <v>9</v>
      </c>
      <c r="P59" s="87" t="str">
        <f t="shared" si="37"/>
        <v>OK</v>
      </c>
      <c r="Q59" s="4">
        <f t="shared" si="38"/>
        <v>1.736111111111116E-2</v>
      </c>
      <c r="R59" s="4">
        <f t="shared" si="39"/>
        <v>6.9444444444444198E-4</v>
      </c>
      <c r="S59" s="4">
        <f t="shared" si="40"/>
        <v>1.8055555555555602E-2</v>
      </c>
      <c r="T59" s="4">
        <f t="shared" si="42"/>
        <v>0</v>
      </c>
      <c r="U59" s="1">
        <v>16.5</v>
      </c>
      <c r="V59" s="1">
        <f>INDEX('Počty dní'!F:J,MATCH(E59,'Počty dní'!H:H,0),4)</f>
        <v>56</v>
      </c>
      <c r="W59" s="17">
        <f t="shared" si="41"/>
        <v>924</v>
      </c>
      <c r="Y59" s="59"/>
      <c r="Z59" s="59"/>
      <c r="AA59" s="59"/>
    </row>
    <row r="60" spans="1:27" x14ac:dyDescent="0.25">
      <c r="A60" s="86">
        <v>806</v>
      </c>
      <c r="B60" s="87">
        <v>8106</v>
      </c>
      <c r="C60" s="87" t="s">
        <v>2</v>
      </c>
      <c r="D60" s="87"/>
      <c r="E60" s="87" t="str">
        <f t="shared" si="35"/>
        <v>X</v>
      </c>
      <c r="F60" s="87" t="s">
        <v>53</v>
      </c>
      <c r="G60" s="88">
        <v>36</v>
      </c>
      <c r="H60" s="87" t="str">
        <f t="shared" si="36"/>
        <v>XXX300/36</v>
      </c>
      <c r="I60" s="89" t="s">
        <v>3</v>
      </c>
      <c r="J60" s="89" t="s">
        <v>18</v>
      </c>
      <c r="K60" s="65">
        <v>0.77083333333333337</v>
      </c>
      <c r="L60" s="90">
        <v>0.77361111111111114</v>
      </c>
      <c r="M60" s="87" t="s">
        <v>9</v>
      </c>
      <c r="N60" s="91">
        <v>0.80555555555555558</v>
      </c>
      <c r="O60" s="87" t="s">
        <v>56</v>
      </c>
      <c r="P60" s="87" t="str">
        <f t="shared" si="37"/>
        <v>OK</v>
      </c>
      <c r="Q60" s="4">
        <f t="shared" si="38"/>
        <v>3.1944444444444442E-2</v>
      </c>
      <c r="R60" s="4">
        <f t="shared" si="39"/>
        <v>2.7777777777777679E-3</v>
      </c>
      <c r="S60" s="4">
        <f t="shared" si="40"/>
        <v>3.472222222222221E-2</v>
      </c>
      <c r="T60" s="4">
        <f t="shared" si="42"/>
        <v>4.513888888888884E-2</v>
      </c>
      <c r="U60" s="1">
        <v>32.1</v>
      </c>
      <c r="V60" s="1">
        <f>INDEX('Počty dní'!F:J,MATCH(E60,'Počty dní'!H:H,0),4)</f>
        <v>56</v>
      </c>
      <c r="W60" s="17">
        <f t="shared" si="41"/>
        <v>1797.6000000000001</v>
      </c>
      <c r="Y60" s="59"/>
      <c r="Z60" s="59"/>
      <c r="AA60" s="59"/>
    </row>
    <row r="61" spans="1:27" x14ac:dyDescent="0.25">
      <c r="A61" s="86">
        <v>806</v>
      </c>
      <c r="B61" s="87">
        <v>8106</v>
      </c>
      <c r="C61" s="87" t="s">
        <v>2</v>
      </c>
      <c r="D61" s="87"/>
      <c r="E61" s="87" t="str">
        <f t="shared" si="35"/>
        <v>X</v>
      </c>
      <c r="F61" s="87" t="s">
        <v>53</v>
      </c>
      <c r="G61" s="88">
        <v>37</v>
      </c>
      <c r="H61" s="87" t="str">
        <f t="shared" si="36"/>
        <v>XXX300/37</v>
      </c>
      <c r="I61" s="89" t="s">
        <v>3</v>
      </c>
      <c r="J61" s="89" t="s">
        <v>18</v>
      </c>
      <c r="K61" s="65">
        <v>0.85763888888888884</v>
      </c>
      <c r="L61" s="90">
        <v>0.86111111111111116</v>
      </c>
      <c r="M61" s="87" t="s">
        <v>56</v>
      </c>
      <c r="N61" s="91">
        <v>0.8930555555555556</v>
      </c>
      <c r="O61" s="87" t="s">
        <v>9</v>
      </c>
      <c r="P61" s="87" t="str">
        <f t="shared" si="37"/>
        <v>OK</v>
      </c>
      <c r="Q61" s="4">
        <f t="shared" si="38"/>
        <v>3.1944444444444442E-2</v>
      </c>
      <c r="R61" s="4">
        <f t="shared" si="39"/>
        <v>3.4722222222223209E-3</v>
      </c>
      <c r="S61" s="4">
        <f t="shared" si="40"/>
        <v>3.5416666666666763E-2</v>
      </c>
      <c r="T61" s="4">
        <f t="shared" si="42"/>
        <v>5.2083333333333259E-2</v>
      </c>
      <c r="U61" s="1">
        <v>32.1</v>
      </c>
      <c r="V61" s="1">
        <f>INDEX('Počty dní'!F:J,MATCH(E61,'Počty dní'!H:H,0),4)</f>
        <v>56</v>
      </c>
      <c r="W61" s="17">
        <f t="shared" si="41"/>
        <v>1797.6000000000001</v>
      </c>
      <c r="Y61" s="59"/>
      <c r="Z61" s="59"/>
      <c r="AA61" s="59"/>
    </row>
    <row r="62" spans="1:27" ht="15.75" thickBot="1" x14ac:dyDescent="0.3">
      <c r="A62" s="92">
        <v>806</v>
      </c>
      <c r="B62" s="93">
        <v>8106</v>
      </c>
      <c r="C62" s="93" t="s">
        <v>2</v>
      </c>
      <c r="D62" s="93"/>
      <c r="E62" s="93" t="str">
        <f t="shared" si="35"/>
        <v>X</v>
      </c>
      <c r="F62" s="93" t="s">
        <v>140</v>
      </c>
      <c r="G62" s="94">
        <v>27</v>
      </c>
      <c r="H62" s="93" t="str">
        <f t="shared" si="36"/>
        <v>XXX401/27</v>
      </c>
      <c r="I62" s="95" t="s">
        <v>3</v>
      </c>
      <c r="J62" s="95" t="s">
        <v>18</v>
      </c>
      <c r="K62" s="70">
        <v>0.93958333333333333</v>
      </c>
      <c r="L62" s="96">
        <v>0.94097222222222221</v>
      </c>
      <c r="M62" s="93" t="s">
        <v>9</v>
      </c>
      <c r="N62" s="97">
        <v>0.96944444444444444</v>
      </c>
      <c r="O62" s="93" t="s">
        <v>29</v>
      </c>
      <c r="P62" s="93"/>
      <c r="Q62" s="19">
        <f t="shared" si="38"/>
        <v>2.8472222222222232E-2</v>
      </c>
      <c r="R62" s="19">
        <f t="shared" si="39"/>
        <v>1.388888888888884E-3</v>
      </c>
      <c r="S62" s="19">
        <f t="shared" si="40"/>
        <v>2.9861111111111116E-2</v>
      </c>
      <c r="T62" s="19">
        <f t="shared" si="42"/>
        <v>4.6527777777777724E-2</v>
      </c>
      <c r="U62" s="18">
        <v>29.5</v>
      </c>
      <c r="V62" s="18">
        <f>INDEX('Počty dní'!F:J,MATCH(E62,'Počty dní'!H:H,0),4)</f>
        <v>56</v>
      </c>
      <c r="W62" s="20">
        <f t="shared" si="41"/>
        <v>1652</v>
      </c>
      <c r="Y62" s="59"/>
      <c r="Z62" s="59"/>
      <c r="AA62" s="59"/>
    </row>
    <row r="63" spans="1:27" ht="15.75" thickBot="1" x14ac:dyDescent="0.3">
      <c r="A63" s="106" t="str">
        <f ca="1">CONCATENATE(INDIRECT("R[-3]C[0]",FALSE),"celkem")</f>
        <v>806celkem</v>
      </c>
      <c r="B63" s="107"/>
      <c r="C63" s="107" t="str">
        <f ca="1">INDIRECT("R[-1]C[12]",FALSE)</f>
        <v>Čechtice,,nám.</v>
      </c>
      <c r="D63" s="108"/>
      <c r="E63" s="107"/>
      <c r="F63" s="108"/>
      <c r="G63" s="109"/>
      <c r="H63" s="110"/>
      <c r="I63" s="111"/>
      <c r="J63" s="112" t="str">
        <f ca="1">INDIRECT("R[-3]C[0]",FALSE)</f>
        <v>V</v>
      </c>
      <c r="K63" s="113"/>
      <c r="L63" s="114"/>
      <c r="M63" s="115"/>
      <c r="N63" s="114"/>
      <c r="O63" s="116"/>
      <c r="P63" s="107"/>
      <c r="Q63" s="8">
        <f>SUM(Q44:Q62)</f>
        <v>0.44930555555555574</v>
      </c>
      <c r="R63" s="8">
        <f t="shared" ref="R63:T63" si="43">SUM(R44:R62)</f>
        <v>3.6111111111111149E-2</v>
      </c>
      <c r="S63" s="8">
        <f t="shared" si="43"/>
        <v>0.48541666666666689</v>
      </c>
      <c r="T63" s="8">
        <f t="shared" si="43"/>
        <v>0.30277777777777759</v>
      </c>
      <c r="U63" s="9">
        <f>SUM(U44:U62)</f>
        <v>414</v>
      </c>
      <c r="V63" s="10"/>
      <c r="W63" s="11">
        <f>SUM(W44:W62)</f>
        <v>23184</v>
      </c>
      <c r="Y63" s="59"/>
      <c r="Z63" s="59"/>
      <c r="AA63" s="59"/>
    </row>
    <row r="64" spans="1:27" x14ac:dyDescent="0.25">
      <c r="L64" s="78"/>
      <c r="N64" s="79"/>
      <c r="Q64" s="2"/>
      <c r="R64" s="2"/>
      <c r="S64" s="2"/>
      <c r="T64" s="2"/>
      <c r="Y64" s="59"/>
      <c r="Z64" s="59"/>
      <c r="AA64" s="59"/>
    </row>
    <row r="65" spans="1:27" ht="15.75" thickBot="1" x14ac:dyDescent="0.3">
      <c r="L65" s="78"/>
      <c r="N65" s="79"/>
      <c r="Q65" s="2"/>
      <c r="R65" s="2"/>
      <c r="S65" s="2"/>
      <c r="T65" s="2"/>
      <c r="Y65" s="59"/>
      <c r="Z65" s="59"/>
      <c r="AA65" s="59"/>
    </row>
    <row r="66" spans="1:27" x14ac:dyDescent="0.25">
      <c r="A66" s="80">
        <v>807</v>
      </c>
      <c r="B66" s="81">
        <v>8107</v>
      </c>
      <c r="C66" s="81" t="s">
        <v>2</v>
      </c>
      <c r="D66" s="81"/>
      <c r="E66" s="81" t="str">
        <f t="shared" ref="E66:E76" si="44">CONCATENATE(C66,D66)</f>
        <v>X</v>
      </c>
      <c r="F66" s="81" t="s">
        <v>53</v>
      </c>
      <c r="G66" s="82">
        <v>2</v>
      </c>
      <c r="H66" s="81" t="str">
        <f t="shared" ref="H66:H76" si="45">CONCATENATE(F66,"/",G66)</f>
        <v>XXX300/2</v>
      </c>
      <c r="I66" s="83" t="s">
        <v>18</v>
      </c>
      <c r="J66" s="83" t="s">
        <v>18</v>
      </c>
      <c r="K66" s="67">
        <v>0.17708333333333334</v>
      </c>
      <c r="L66" s="84">
        <v>0.17777777777777778</v>
      </c>
      <c r="M66" s="81" t="s">
        <v>58</v>
      </c>
      <c r="N66" s="85">
        <v>0.21875</v>
      </c>
      <c r="O66" s="81" t="s">
        <v>56</v>
      </c>
      <c r="P66" s="81" t="str">
        <f t="shared" ref="P66:P75" si="46">IF(M67=O66,"OK","POZOR")</f>
        <v>OK</v>
      </c>
      <c r="Q66" s="14">
        <f t="shared" ref="Q66:Q76" si="47">IF(ISNUMBER(G66),N66-L66,IF(F66="přejezd",N66-L66,0))</f>
        <v>4.0972222222222215E-2</v>
      </c>
      <c r="R66" s="14">
        <f t="shared" ref="R66:R76" si="48">IF(ISNUMBER(G66),L66-K66,0)</f>
        <v>6.9444444444444198E-4</v>
      </c>
      <c r="S66" s="14">
        <f t="shared" ref="S66:S76" si="49">Q66+R66</f>
        <v>4.1666666666666657E-2</v>
      </c>
      <c r="T66" s="14"/>
      <c r="U66" s="13">
        <v>36.1</v>
      </c>
      <c r="V66" s="13">
        <f>INDEX('Počty dní'!F:J,MATCH(E66,'Počty dní'!H:H,0),4)</f>
        <v>56</v>
      </c>
      <c r="W66" s="16">
        <f t="shared" ref="W66:W76" si="50">V66*U66</f>
        <v>2021.6000000000001</v>
      </c>
      <c r="Y66" s="59"/>
      <c r="Z66" s="59"/>
      <c r="AA66" s="59"/>
    </row>
    <row r="67" spans="1:27" x14ac:dyDescent="0.25">
      <c r="A67" s="86">
        <v>807</v>
      </c>
      <c r="B67" s="87">
        <v>8107</v>
      </c>
      <c r="C67" s="87" t="s">
        <v>2</v>
      </c>
      <c r="D67" s="87"/>
      <c r="E67" s="87" t="str">
        <f t="shared" si="44"/>
        <v>X</v>
      </c>
      <c r="F67" s="87" t="s">
        <v>53</v>
      </c>
      <c r="G67" s="88">
        <v>3</v>
      </c>
      <c r="H67" s="87" t="str">
        <f t="shared" si="45"/>
        <v>XXX300/3</v>
      </c>
      <c r="I67" s="89" t="s">
        <v>18</v>
      </c>
      <c r="J67" s="89" t="s">
        <v>18</v>
      </c>
      <c r="K67" s="65">
        <v>0.23472222222222222</v>
      </c>
      <c r="L67" s="90">
        <v>0.23611111111111113</v>
      </c>
      <c r="M67" s="87" t="s">
        <v>56</v>
      </c>
      <c r="N67" s="91">
        <v>0.30277777777777776</v>
      </c>
      <c r="O67" s="87" t="s">
        <v>55</v>
      </c>
      <c r="P67" s="87" t="str">
        <f t="shared" si="46"/>
        <v>OK</v>
      </c>
      <c r="Q67" s="4">
        <f t="shared" si="47"/>
        <v>6.6666666666666624E-2</v>
      </c>
      <c r="R67" s="4">
        <f t="shared" si="48"/>
        <v>1.3888888888889117E-3</v>
      </c>
      <c r="S67" s="4">
        <f t="shared" si="49"/>
        <v>6.8055555555555536E-2</v>
      </c>
      <c r="T67" s="4">
        <f t="shared" ref="T67:T76" si="51">K67-N66</f>
        <v>1.5972222222222221E-2</v>
      </c>
      <c r="U67" s="1">
        <v>58.5</v>
      </c>
      <c r="V67" s="1">
        <f>INDEX('Počty dní'!F:J,MATCH(E67,'Počty dní'!H:H,0),4)</f>
        <v>56</v>
      </c>
      <c r="W67" s="17">
        <f t="shared" si="50"/>
        <v>3276</v>
      </c>
      <c r="Y67" s="59"/>
      <c r="Z67" s="59"/>
      <c r="AA67" s="59"/>
    </row>
    <row r="68" spans="1:27" x14ac:dyDescent="0.25">
      <c r="A68" s="86">
        <v>807</v>
      </c>
      <c r="B68" s="87">
        <v>8107</v>
      </c>
      <c r="C68" s="87" t="s">
        <v>2</v>
      </c>
      <c r="D68" s="87"/>
      <c r="E68" s="87" t="str">
        <f t="shared" si="44"/>
        <v>X</v>
      </c>
      <c r="F68" s="87" t="s">
        <v>53</v>
      </c>
      <c r="G68" s="88">
        <v>14</v>
      </c>
      <c r="H68" s="87" t="str">
        <f t="shared" si="45"/>
        <v>XXX300/14</v>
      </c>
      <c r="I68" s="89" t="s">
        <v>3</v>
      </c>
      <c r="J68" s="89" t="s">
        <v>18</v>
      </c>
      <c r="K68" s="65">
        <v>0.32430555555555557</v>
      </c>
      <c r="L68" s="90">
        <v>0.32500000000000001</v>
      </c>
      <c r="M68" s="87" t="s">
        <v>55</v>
      </c>
      <c r="N68" s="91">
        <v>0.3888888888888889</v>
      </c>
      <c r="O68" s="87" t="s">
        <v>56</v>
      </c>
      <c r="P68" s="87" t="str">
        <f t="shared" si="46"/>
        <v>OK</v>
      </c>
      <c r="Q68" s="4">
        <f t="shared" si="47"/>
        <v>6.3888888888888884E-2</v>
      </c>
      <c r="R68" s="4">
        <f t="shared" si="48"/>
        <v>6.9444444444444198E-4</v>
      </c>
      <c r="S68" s="4">
        <f t="shared" si="49"/>
        <v>6.4583333333333326E-2</v>
      </c>
      <c r="T68" s="4">
        <f t="shared" si="51"/>
        <v>2.1527777777777812E-2</v>
      </c>
      <c r="U68" s="1">
        <v>58.5</v>
      </c>
      <c r="V68" s="1">
        <f>INDEX('Počty dní'!F:J,MATCH(E68,'Počty dní'!H:H,0),4)</f>
        <v>56</v>
      </c>
      <c r="W68" s="17">
        <f t="shared" si="50"/>
        <v>3276</v>
      </c>
      <c r="Y68" s="59"/>
      <c r="Z68" s="59"/>
      <c r="AA68" s="59"/>
    </row>
    <row r="69" spans="1:27" x14ac:dyDescent="0.25">
      <c r="A69" s="86">
        <v>807</v>
      </c>
      <c r="B69" s="87">
        <v>8107</v>
      </c>
      <c r="C69" s="87" t="s">
        <v>2</v>
      </c>
      <c r="D69" s="87"/>
      <c r="E69" s="87" t="str">
        <f t="shared" si="44"/>
        <v>X</v>
      </c>
      <c r="F69" s="87" t="s">
        <v>53</v>
      </c>
      <c r="G69" s="88">
        <v>11</v>
      </c>
      <c r="H69" s="87" t="str">
        <f t="shared" si="45"/>
        <v>XXX300/11</v>
      </c>
      <c r="I69" s="89" t="s">
        <v>18</v>
      </c>
      <c r="J69" s="89" t="s">
        <v>18</v>
      </c>
      <c r="K69" s="65">
        <v>0.39930555555555558</v>
      </c>
      <c r="L69" s="90">
        <v>0.40277777777777773</v>
      </c>
      <c r="M69" s="87" t="s">
        <v>56</v>
      </c>
      <c r="N69" s="91">
        <v>0.46944444444444444</v>
      </c>
      <c r="O69" s="87" t="s">
        <v>55</v>
      </c>
      <c r="P69" s="87" t="str">
        <f t="shared" si="46"/>
        <v>OK</v>
      </c>
      <c r="Q69" s="4">
        <f t="shared" si="47"/>
        <v>6.6666666666666707E-2</v>
      </c>
      <c r="R69" s="4">
        <f t="shared" si="48"/>
        <v>3.4722222222221544E-3</v>
      </c>
      <c r="S69" s="4">
        <f t="shared" si="49"/>
        <v>7.0138888888888862E-2</v>
      </c>
      <c r="T69" s="4">
        <f t="shared" si="51"/>
        <v>1.0416666666666685E-2</v>
      </c>
      <c r="U69" s="1">
        <v>60.8</v>
      </c>
      <c r="V69" s="1">
        <f>INDEX('Počty dní'!F:J,MATCH(E69,'Počty dní'!H:H,0),4)</f>
        <v>56</v>
      </c>
      <c r="W69" s="17">
        <f t="shared" si="50"/>
        <v>3404.7999999999997</v>
      </c>
      <c r="Y69" s="59"/>
      <c r="Z69" s="59"/>
      <c r="AA69" s="59"/>
    </row>
    <row r="70" spans="1:27" x14ac:dyDescent="0.25">
      <c r="A70" s="86">
        <v>807</v>
      </c>
      <c r="B70" s="87">
        <v>8107</v>
      </c>
      <c r="C70" s="87" t="s">
        <v>2</v>
      </c>
      <c r="D70" s="87"/>
      <c r="E70" s="87" t="str">
        <f t="shared" si="44"/>
        <v>X</v>
      </c>
      <c r="F70" s="87" t="s">
        <v>53</v>
      </c>
      <c r="G70" s="88">
        <v>24</v>
      </c>
      <c r="H70" s="87" t="str">
        <f t="shared" si="45"/>
        <v>XXX300/24</v>
      </c>
      <c r="I70" s="89" t="s">
        <v>18</v>
      </c>
      <c r="J70" s="89" t="s">
        <v>18</v>
      </c>
      <c r="K70" s="65">
        <v>0.52777777777777779</v>
      </c>
      <c r="L70" s="90">
        <v>0.53055555555555556</v>
      </c>
      <c r="M70" s="87" t="s">
        <v>55</v>
      </c>
      <c r="N70" s="91">
        <v>0.59722222222222221</v>
      </c>
      <c r="O70" s="87" t="s">
        <v>56</v>
      </c>
      <c r="P70" s="87" t="str">
        <f t="shared" si="46"/>
        <v>OK</v>
      </c>
      <c r="Q70" s="4">
        <f t="shared" si="47"/>
        <v>6.6666666666666652E-2</v>
      </c>
      <c r="R70" s="4">
        <f t="shared" si="48"/>
        <v>2.7777777777777679E-3</v>
      </c>
      <c r="S70" s="4">
        <f t="shared" si="49"/>
        <v>6.944444444444442E-2</v>
      </c>
      <c r="T70" s="4">
        <f t="shared" si="51"/>
        <v>5.8333333333333348E-2</v>
      </c>
      <c r="U70" s="1">
        <v>60.8</v>
      </c>
      <c r="V70" s="1">
        <f>INDEX('Počty dní'!F:J,MATCH(E70,'Počty dní'!H:H,0),4)</f>
        <v>56</v>
      </c>
      <c r="W70" s="17">
        <f t="shared" si="50"/>
        <v>3404.7999999999997</v>
      </c>
      <c r="Y70" s="59"/>
      <c r="Z70" s="59"/>
      <c r="AA70" s="59"/>
    </row>
    <row r="71" spans="1:27" x14ac:dyDescent="0.25">
      <c r="A71" s="86">
        <v>807</v>
      </c>
      <c r="B71" s="87">
        <v>8107</v>
      </c>
      <c r="C71" s="87" t="s">
        <v>2</v>
      </c>
      <c r="D71" s="87"/>
      <c r="E71" s="87" t="str">
        <f t="shared" si="44"/>
        <v>X</v>
      </c>
      <c r="F71" s="87" t="s">
        <v>53</v>
      </c>
      <c r="G71" s="88">
        <v>25</v>
      </c>
      <c r="H71" s="87" t="str">
        <f t="shared" si="45"/>
        <v>XXX300/25</v>
      </c>
      <c r="I71" s="89" t="s">
        <v>18</v>
      </c>
      <c r="J71" s="89" t="s">
        <v>18</v>
      </c>
      <c r="K71" s="65">
        <v>0.60763888888888884</v>
      </c>
      <c r="L71" s="90">
        <v>0.61111111111111105</v>
      </c>
      <c r="M71" s="87" t="s">
        <v>56</v>
      </c>
      <c r="N71" s="91">
        <v>0.6743055555555556</v>
      </c>
      <c r="O71" s="87" t="s">
        <v>55</v>
      </c>
      <c r="P71" s="87" t="str">
        <f t="shared" si="46"/>
        <v>OK</v>
      </c>
      <c r="Q71" s="4">
        <f t="shared" si="47"/>
        <v>6.3194444444444553E-2</v>
      </c>
      <c r="R71" s="4">
        <f t="shared" si="48"/>
        <v>3.4722222222222099E-3</v>
      </c>
      <c r="S71" s="4">
        <f t="shared" si="49"/>
        <v>6.6666666666666763E-2</v>
      </c>
      <c r="T71" s="4">
        <f t="shared" si="51"/>
        <v>1.041666666666663E-2</v>
      </c>
      <c r="U71" s="1">
        <v>58.5</v>
      </c>
      <c r="V71" s="1">
        <f>INDEX('Počty dní'!F:J,MATCH(E71,'Počty dní'!H:H,0),4)</f>
        <v>56</v>
      </c>
      <c r="W71" s="17">
        <f t="shared" si="50"/>
        <v>3276</v>
      </c>
      <c r="Y71" s="59"/>
      <c r="Z71" s="59"/>
      <c r="AA71" s="59"/>
    </row>
    <row r="72" spans="1:27" x14ac:dyDescent="0.25">
      <c r="A72" s="86">
        <v>807</v>
      </c>
      <c r="B72" s="87">
        <v>8107</v>
      </c>
      <c r="C72" s="87" t="s">
        <v>2</v>
      </c>
      <c r="D72" s="87"/>
      <c r="E72" s="87" t="str">
        <f t="shared" si="44"/>
        <v>X</v>
      </c>
      <c r="F72" s="87" t="s">
        <v>53</v>
      </c>
      <c r="G72" s="88">
        <v>34</v>
      </c>
      <c r="H72" s="87" t="str">
        <f t="shared" si="45"/>
        <v>XXX300/34</v>
      </c>
      <c r="I72" s="89" t="s">
        <v>3</v>
      </c>
      <c r="J72" s="89" t="s">
        <v>18</v>
      </c>
      <c r="K72" s="65">
        <v>0.69791666666666663</v>
      </c>
      <c r="L72" s="90">
        <v>0.7</v>
      </c>
      <c r="M72" s="87" t="s">
        <v>55</v>
      </c>
      <c r="N72" s="91">
        <v>0.76388888888888884</v>
      </c>
      <c r="O72" s="87" t="s">
        <v>56</v>
      </c>
      <c r="P72" s="87" t="str">
        <f t="shared" si="46"/>
        <v>OK</v>
      </c>
      <c r="Q72" s="4">
        <f t="shared" si="47"/>
        <v>6.3888888888888884E-2</v>
      </c>
      <c r="R72" s="4">
        <f t="shared" si="48"/>
        <v>2.0833333333333259E-3</v>
      </c>
      <c r="S72" s="4">
        <f t="shared" si="49"/>
        <v>6.597222222222221E-2</v>
      </c>
      <c r="T72" s="4">
        <f t="shared" si="51"/>
        <v>2.3611111111111027E-2</v>
      </c>
      <c r="U72" s="1">
        <v>58.5</v>
      </c>
      <c r="V72" s="1">
        <f>INDEX('Počty dní'!F:J,MATCH(E72,'Počty dní'!H:H,0),4)</f>
        <v>56</v>
      </c>
      <c r="W72" s="17">
        <f t="shared" si="50"/>
        <v>3276</v>
      </c>
      <c r="Y72" s="59"/>
      <c r="Z72" s="59"/>
      <c r="AA72" s="59"/>
    </row>
    <row r="73" spans="1:27" x14ac:dyDescent="0.25">
      <c r="A73" s="86">
        <v>807</v>
      </c>
      <c r="B73" s="87">
        <v>8107</v>
      </c>
      <c r="C73" s="87" t="s">
        <v>2</v>
      </c>
      <c r="D73" s="87"/>
      <c r="E73" s="87" t="str">
        <f t="shared" si="44"/>
        <v>X</v>
      </c>
      <c r="F73" s="87" t="s">
        <v>53</v>
      </c>
      <c r="G73" s="88">
        <v>35</v>
      </c>
      <c r="H73" s="87" t="str">
        <f t="shared" si="45"/>
        <v>XXX300/35</v>
      </c>
      <c r="I73" s="89" t="s">
        <v>18</v>
      </c>
      <c r="J73" s="89" t="s">
        <v>18</v>
      </c>
      <c r="K73" s="65">
        <v>0.77430555555555558</v>
      </c>
      <c r="L73" s="90">
        <v>0.77777777777777779</v>
      </c>
      <c r="M73" s="87" t="s">
        <v>56</v>
      </c>
      <c r="N73" s="91">
        <v>0.81944444444444442</v>
      </c>
      <c r="O73" s="87" t="s">
        <v>57</v>
      </c>
      <c r="P73" s="87" t="str">
        <f t="shared" si="46"/>
        <v>OK</v>
      </c>
      <c r="Q73" s="4">
        <f t="shared" si="47"/>
        <v>4.166666666666663E-2</v>
      </c>
      <c r="R73" s="4">
        <f t="shared" si="48"/>
        <v>3.4722222222222099E-3</v>
      </c>
      <c r="S73" s="4">
        <f t="shared" si="49"/>
        <v>4.513888888888884E-2</v>
      </c>
      <c r="T73" s="4">
        <f t="shared" si="51"/>
        <v>1.0416666666666741E-2</v>
      </c>
      <c r="U73" s="1">
        <v>34.700000000000003</v>
      </c>
      <c r="V73" s="1">
        <f>INDEX('Počty dní'!F:J,MATCH(E73,'Počty dní'!H:H,0),4)</f>
        <v>56</v>
      </c>
      <c r="W73" s="17">
        <f t="shared" si="50"/>
        <v>1943.2000000000003</v>
      </c>
      <c r="Y73" s="59"/>
      <c r="Z73" s="59"/>
      <c r="AA73" s="59"/>
    </row>
    <row r="74" spans="1:27" x14ac:dyDescent="0.25">
      <c r="A74" s="86">
        <v>807</v>
      </c>
      <c r="B74" s="87">
        <v>8107</v>
      </c>
      <c r="C74" s="87" t="s">
        <v>2</v>
      </c>
      <c r="D74" s="87"/>
      <c r="E74" s="87" t="str">
        <f t="shared" si="44"/>
        <v>X</v>
      </c>
      <c r="F74" s="87" t="s">
        <v>109</v>
      </c>
      <c r="G74" s="88"/>
      <c r="H74" s="87" t="str">
        <f t="shared" si="45"/>
        <v>přejezd/</v>
      </c>
      <c r="I74" s="89"/>
      <c r="J74" s="89" t="s">
        <v>18</v>
      </c>
      <c r="K74" s="65">
        <v>0.81944444444444442</v>
      </c>
      <c r="L74" s="90">
        <v>0.81944444444444442</v>
      </c>
      <c r="M74" s="87" t="s">
        <v>57</v>
      </c>
      <c r="N74" s="91">
        <v>0.82013888888888886</v>
      </c>
      <c r="O74" s="87" t="s">
        <v>58</v>
      </c>
      <c r="P74" s="87" t="str">
        <f t="shared" si="46"/>
        <v>OK</v>
      </c>
      <c r="Q74" s="4">
        <f t="shared" si="47"/>
        <v>6.9444444444444198E-4</v>
      </c>
      <c r="R74" s="4">
        <f t="shared" si="48"/>
        <v>0</v>
      </c>
      <c r="S74" s="4">
        <f t="shared" si="49"/>
        <v>6.9444444444444198E-4</v>
      </c>
      <c r="T74" s="4">
        <f t="shared" si="51"/>
        <v>0</v>
      </c>
      <c r="U74" s="1">
        <v>0</v>
      </c>
      <c r="V74" s="1">
        <f>INDEX('Počty dní'!F:J,MATCH(E74,'Počty dní'!H:H,0),4)</f>
        <v>56</v>
      </c>
      <c r="W74" s="17">
        <f t="shared" si="50"/>
        <v>0</v>
      </c>
      <c r="Y74" s="59"/>
      <c r="Z74" s="59"/>
      <c r="AA74" s="59"/>
    </row>
    <row r="75" spans="1:27" x14ac:dyDescent="0.25">
      <c r="A75" s="86">
        <v>807</v>
      </c>
      <c r="B75" s="87">
        <v>8107</v>
      </c>
      <c r="C75" s="87" t="s">
        <v>2</v>
      </c>
      <c r="D75" s="87"/>
      <c r="E75" s="87" t="str">
        <f t="shared" si="44"/>
        <v>X</v>
      </c>
      <c r="F75" s="87" t="s">
        <v>53</v>
      </c>
      <c r="G75" s="88">
        <v>40</v>
      </c>
      <c r="H75" s="87" t="str">
        <f t="shared" si="45"/>
        <v>XXX300/40</v>
      </c>
      <c r="I75" s="89" t="s">
        <v>3</v>
      </c>
      <c r="J75" s="89" t="s">
        <v>18</v>
      </c>
      <c r="K75" s="65">
        <v>0.84513888888888888</v>
      </c>
      <c r="L75" s="90">
        <v>0.84652777777777777</v>
      </c>
      <c r="M75" s="87" t="s">
        <v>58</v>
      </c>
      <c r="N75" s="91">
        <v>0.8833333333333333</v>
      </c>
      <c r="O75" s="87" t="s">
        <v>56</v>
      </c>
      <c r="P75" s="87" t="str">
        <f t="shared" si="46"/>
        <v>OK</v>
      </c>
      <c r="Q75" s="4">
        <f t="shared" si="47"/>
        <v>3.6805555555555536E-2</v>
      </c>
      <c r="R75" s="4">
        <f t="shared" si="48"/>
        <v>1.388888888888884E-3</v>
      </c>
      <c r="S75" s="4">
        <f t="shared" si="49"/>
        <v>3.819444444444442E-2</v>
      </c>
      <c r="T75" s="4">
        <f t="shared" si="51"/>
        <v>2.5000000000000022E-2</v>
      </c>
      <c r="U75" s="1">
        <v>34.5</v>
      </c>
      <c r="V75" s="1">
        <f>INDEX('Počty dní'!F:J,MATCH(E75,'Počty dní'!H:H,0),4)</f>
        <v>56</v>
      </c>
      <c r="W75" s="17">
        <f t="shared" si="50"/>
        <v>1932</v>
      </c>
      <c r="Y75" s="59"/>
      <c r="Z75" s="59"/>
      <c r="AA75" s="59"/>
    </row>
    <row r="76" spans="1:27" ht="15.75" thickBot="1" x14ac:dyDescent="0.3">
      <c r="A76" s="86">
        <v>807</v>
      </c>
      <c r="B76" s="87">
        <v>8107</v>
      </c>
      <c r="C76" s="87" t="s">
        <v>2</v>
      </c>
      <c r="D76" s="87"/>
      <c r="E76" s="87" t="str">
        <f t="shared" si="44"/>
        <v>X</v>
      </c>
      <c r="F76" s="87" t="s">
        <v>53</v>
      </c>
      <c r="G76" s="88">
        <v>39</v>
      </c>
      <c r="H76" s="87" t="str">
        <f t="shared" si="45"/>
        <v>XXX300/39</v>
      </c>
      <c r="I76" s="89" t="s">
        <v>3</v>
      </c>
      <c r="J76" s="89" t="s">
        <v>18</v>
      </c>
      <c r="K76" s="65">
        <v>0.94097222222222221</v>
      </c>
      <c r="L76" s="90">
        <v>0.94444444444444453</v>
      </c>
      <c r="M76" s="87" t="s">
        <v>56</v>
      </c>
      <c r="N76" s="91">
        <v>0.97638888888888886</v>
      </c>
      <c r="O76" s="87" t="s">
        <v>9</v>
      </c>
      <c r="P76" s="87"/>
      <c r="Q76" s="4">
        <f t="shared" si="47"/>
        <v>3.1944444444444331E-2</v>
      </c>
      <c r="R76" s="4">
        <f t="shared" si="48"/>
        <v>3.4722222222223209E-3</v>
      </c>
      <c r="S76" s="4">
        <f t="shared" si="49"/>
        <v>3.5416666666666652E-2</v>
      </c>
      <c r="T76" s="4">
        <f t="shared" si="51"/>
        <v>5.7638888888888906E-2</v>
      </c>
      <c r="U76" s="1">
        <v>32.1</v>
      </c>
      <c r="V76" s="1">
        <f>INDEX('Počty dní'!F:J,MATCH(E76,'Počty dní'!H:H,0),4)</f>
        <v>56</v>
      </c>
      <c r="W76" s="17">
        <f t="shared" si="50"/>
        <v>1797.6000000000001</v>
      </c>
      <c r="Y76" s="59"/>
      <c r="Z76" s="59"/>
      <c r="AA76" s="59"/>
    </row>
    <row r="77" spans="1:27" ht="15.75" thickBot="1" x14ac:dyDescent="0.3">
      <c r="A77" s="106" t="str">
        <f ca="1">CONCATENATE(INDIRECT("R[-3]C[0]",FALSE),"celkem")</f>
        <v>807celkem</v>
      </c>
      <c r="B77" s="107"/>
      <c r="C77" s="107" t="str">
        <f ca="1">INDIRECT("R[-1]C[12]",FALSE)</f>
        <v>Pelhřimov,,aut.nádr.</v>
      </c>
      <c r="D77" s="108"/>
      <c r="E77" s="107"/>
      <c r="F77" s="108"/>
      <c r="G77" s="109"/>
      <c r="H77" s="110"/>
      <c r="I77" s="111"/>
      <c r="J77" s="112" t="str">
        <f ca="1">INDIRECT("R[-3]C[0]",FALSE)</f>
        <v>V</v>
      </c>
      <c r="K77" s="113"/>
      <c r="L77" s="114"/>
      <c r="M77" s="115"/>
      <c r="N77" s="114"/>
      <c r="O77" s="116"/>
      <c r="P77" s="107"/>
      <c r="Q77" s="8">
        <f>SUM(Q66:Q76)</f>
        <v>0.5430555555555554</v>
      </c>
      <c r="R77" s="8">
        <f t="shared" ref="R77:T77" si="52">SUM(R66:R76)</f>
        <v>2.2916666666666669E-2</v>
      </c>
      <c r="S77" s="8">
        <f t="shared" si="52"/>
        <v>0.5659722222222221</v>
      </c>
      <c r="T77" s="8">
        <f t="shared" si="52"/>
        <v>0.23333333333333339</v>
      </c>
      <c r="U77" s="9">
        <f>SUM(U66:U76)</f>
        <v>493</v>
      </c>
      <c r="V77" s="10"/>
      <c r="W77" s="11">
        <f>SUM(W66:W76)</f>
        <v>27607.999999999996</v>
      </c>
      <c r="Y77" s="59"/>
      <c r="Z77" s="59"/>
      <c r="AA77" s="59"/>
    </row>
    <row r="78" spans="1:27" x14ac:dyDescent="0.25">
      <c r="L78" s="78"/>
      <c r="N78" s="79"/>
      <c r="Q78" s="2"/>
      <c r="R78" s="2"/>
      <c r="S78" s="2"/>
      <c r="T78" s="2"/>
      <c r="Y78" s="59"/>
      <c r="Z78" s="59"/>
      <c r="AA78" s="59"/>
    </row>
    <row r="79" spans="1:27" ht="15.75" thickBot="1" x14ac:dyDescent="0.3">
      <c r="K79" s="75"/>
      <c r="L79" s="75"/>
      <c r="Y79" s="59"/>
      <c r="Z79" s="59"/>
      <c r="AA79" s="59"/>
    </row>
    <row r="80" spans="1:27" x14ac:dyDescent="0.25">
      <c r="A80" s="80">
        <v>808</v>
      </c>
      <c r="B80" s="81">
        <v>8108</v>
      </c>
      <c r="C80" s="81" t="s">
        <v>2</v>
      </c>
      <c r="D80" s="81"/>
      <c r="E80" s="81" t="str">
        <f>CONCATENATE(C80,D80)</f>
        <v>X</v>
      </c>
      <c r="F80" s="81" t="s">
        <v>53</v>
      </c>
      <c r="G80" s="82">
        <v>6</v>
      </c>
      <c r="H80" s="81" t="str">
        <f>CONCATENATE(F80,"/",G80)</f>
        <v>XXX300/6</v>
      </c>
      <c r="I80" s="83" t="s">
        <v>18</v>
      </c>
      <c r="J80" s="83" t="s">
        <v>18</v>
      </c>
      <c r="K80" s="67">
        <v>0.24444444444444444</v>
      </c>
      <c r="L80" s="84">
        <v>0.24583333333333335</v>
      </c>
      <c r="M80" s="81" t="s">
        <v>58</v>
      </c>
      <c r="N80" s="85">
        <v>0.28263888888888888</v>
      </c>
      <c r="O80" s="81" t="s">
        <v>56</v>
      </c>
      <c r="P80" s="81" t="str">
        <f t="shared" ref="P80:P85" si="53">IF(M81=O80,"OK","POZOR")</f>
        <v>OK</v>
      </c>
      <c r="Q80" s="14">
        <f t="shared" ref="Q80:Q86" si="54">IF(ISNUMBER(G80),N80-L80,IF(F80="přejezd",N80-L80,0))</f>
        <v>3.6805555555555536E-2</v>
      </c>
      <c r="R80" s="14">
        <f t="shared" ref="R80:R86" si="55">IF(ISNUMBER(G80),L80-K80,0)</f>
        <v>1.3888888888889117E-3</v>
      </c>
      <c r="S80" s="14">
        <f t="shared" ref="S80:S86" si="56">Q80+R80</f>
        <v>3.8194444444444448E-2</v>
      </c>
      <c r="T80" s="14"/>
      <c r="U80" s="13">
        <v>35.9</v>
      </c>
      <c r="V80" s="13">
        <f>INDEX('Počty dní'!F:J,MATCH(E80,'Počty dní'!H:H,0),4)</f>
        <v>56</v>
      </c>
      <c r="W80" s="16">
        <f>V80*U80</f>
        <v>2010.3999999999999</v>
      </c>
      <c r="Y80" s="59"/>
      <c r="Z80" s="59"/>
      <c r="AA80" s="59"/>
    </row>
    <row r="81" spans="1:27" x14ac:dyDescent="0.25">
      <c r="A81" s="86">
        <v>808</v>
      </c>
      <c r="B81" s="87">
        <v>8108</v>
      </c>
      <c r="C81" s="87" t="s">
        <v>2</v>
      </c>
      <c r="D81" s="87"/>
      <c r="E81" s="87" t="str">
        <f>CONCATENATE(C81,D81)</f>
        <v>X</v>
      </c>
      <c r="F81" s="87" t="s">
        <v>53</v>
      </c>
      <c r="G81" s="88">
        <v>7</v>
      </c>
      <c r="H81" s="87" t="str">
        <f>CONCATENATE(F81,"/",G81)</f>
        <v>XXX300/7</v>
      </c>
      <c r="I81" s="89" t="s">
        <v>18</v>
      </c>
      <c r="J81" s="89" t="s">
        <v>18</v>
      </c>
      <c r="K81" s="65">
        <v>0.31597222222222221</v>
      </c>
      <c r="L81" s="90">
        <v>0.31944444444444448</v>
      </c>
      <c r="M81" s="87" t="s">
        <v>56</v>
      </c>
      <c r="N81" s="91">
        <v>0.38263888888888886</v>
      </c>
      <c r="O81" s="87" t="s">
        <v>55</v>
      </c>
      <c r="P81" s="87" t="str">
        <f t="shared" si="53"/>
        <v>OK</v>
      </c>
      <c r="Q81" s="4">
        <f t="shared" si="54"/>
        <v>6.3194444444444386E-2</v>
      </c>
      <c r="R81" s="4">
        <f t="shared" si="55"/>
        <v>3.4722222222222654E-3</v>
      </c>
      <c r="S81" s="4">
        <f t="shared" si="56"/>
        <v>6.6666666666666652E-2</v>
      </c>
      <c r="T81" s="4">
        <f t="shared" ref="T81:T86" si="57">K81-N80</f>
        <v>3.3333333333333326E-2</v>
      </c>
      <c r="U81" s="1">
        <v>58.5</v>
      </c>
      <c r="V81" s="1">
        <f>INDEX('Počty dní'!F:J,MATCH(E81,'Počty dní'!H:H,0),4)</f>
        <v>56</v>
      </c>
      <c r="W81" s="17">
        <f>V81*U81</f>
        <v>3276</v>
      </c>
      <c r="Y81" s="59"/>
      <c r="Z81" s="59"/>
      <c r="AA81" s="59"/>
    </row>
    <row r="82" spans="1:27" x14ac:dyDescent="0.25">
      <c r="A82" s="86">
        <v>808</v>
      </c>
      <c r="B82" s="87">
        <v>8108</v>
      </c>
      <c r="C82" s="87" t="s">
        <v>2</v>
      </c>
      <c r="D82" s="87"/>
      <c r="E82" s="87" t="str">
        <f>CONCATENATE(C82,D82)</f>
        <v>X</v>
      </c>
      <c r="F82" s="87" t="s">
        <v>53</v>
      </c>
      <c r="G82" s="88">
        <v>20</v>
      </c>
      <c r="H82" s="87" t="str">
        <f>CONCATENATE(F82,"/",G82)</f>
        <v>XXX300/20</v>
      </c>
      <c r="I82" s="89" t="s">
        <v>18</v>
      </c>
      <c r="J82" s="89" t="s">
        <v>18</v>
      </c>
      <c r="K82" s="65">
        <v>0.44791666666666669</v>
      </c>
      <c r="L82" s="90">
        <v>0.45</v>
      </c>
      <c r="M82" s="87" t="s">
        <v>55</v>
      </c>
      <c r="N82" s="91">
        <v>0.51388888888888895</v>
      </c>
      <c r="O82" s="87" t="s">
        <v>56</v>
      </c>
      <c r="P82" s="87" t="str">
        <f t="shared" si="53"/>
        <v>OK</v>
      </c>
      <c r="Q82" s="4">
        <f t="shared" si="54"/>
        <v>6.3888888888888939E-2</v>
      </c>
      <c r="R82" s="4">
        <f t="shared" si="55"/>
        <v>2.0833333333333259E-3</v>
      </c>
      <c r="S82" s="4">
        <f t="shared" si="56"/>
        <v>6.5972222222222265E-2</v>
      </c>
      <c r="T82" s="4">
        <f t="shared" si="57"/>
        <v>6.5277777777777823E-2</v>
      </c>
      <c r="U82" s="1">
        <v>58.5</v>
      </c>
      <c r="V82" s="1">
        <f>INDEX('Počty dní'!F:J,MATCH(E82,'Počty dní'!H:H,0),4)</f>
        <v>56</v>
      </c>
      <c r="W82" s="17">
        <f>V82*U82</f>
        <v>3276</v>
      </c>
      <c r="Y82" s="59"/>
      <c r="Z82" s="59"/>
      <c r="AA82" s="59"/>
    </row>
    <row r="83" spans="1:27" x14ac:dyDescent="0.25">
      <c r="A83" s="86">
        <v>808</v>
      </c>
      <c r="B83" s="87">
        <v>8108</v>
      </c>
      <c r="C83" s="87" t="s">
        <v>2</v>
      </c>
      <c r="D83" s="87"/>
      <c r="E83" s="87" t="str">
        <f t="shared" ref="E83:E86" si="58">CONCATENATE(C83,D83)</f>
        <v>X</v>
      </c>
      <c r="F83" s="87" t="s">
        <v>53</v>
      </c>
      <c r="G83" s="88">
        <v>21</v>
      </c>
      <c r="H83" s="87" t="str">
        <f t="shared" ref="H83:H86" si="59">CONCATENATE(F83,"/",G83)</f>
        <v>XXX300/21</v>
      </c>
      <c r="I83" s="89" t="s">
        <v>18</v>
      </c>
      <c r="J83" s="89" t="s">
        <v>18</v>
      </c>
      <c r="K83" s="65">
        <v>0.56597222222222221</v>
      </c>
      <c r="L83" s="90">
        <v>0.56944444444444442</v>
      </c>
      <c r="M83" s="87" t="s">
        <v>56</v>
      </c>
      <c r="N83" s="91">
        <v>0.63263888888888886</v>
      </c>
      <c r="O83" s="87" t="s">
        <v>55</v>
      </c>
      <c r="P83" s="87" t="str">
        <f t="shared" si="53"/>
        <v>OK</v>
      </c>
      <c r="Q83" s="4">
        <f t="shared" si="54"/>
        <v>6.3194444444444442E-2</v>
      </c>
      <c r="R83" s="4">
        <f t="shared" si="55"/>
        <v>3.4722222222222099E-3</v>
      </c>
      <c r="S83" s="4">
        <f t="shared" si="56"/>
        <v>6.6666666666666652E-2</v>
      </c>
      <c r="T83" s="4">
        <f t="shared" si="57"/>
        <v>5.2083333333333259E-2</v>
      </c>
      <c r="U83" s="1">
        <v>58.5</v>
      </c>
      <c r="V83" s="1">
        <f>INDEX('Počty dní'!F:J,MATCH(E83,'Počty dní'!H:H,0),4)</f>
        <v>56</v>
      </c>
      <c r="W83" s="17">
        <f t="shared" ref="W83:W86" si="60">V83*U83</f>
        <v>3276</v>
      </c>
      <c r="Y83" s="59"/>
      <c r="Z83" s="59"/>
      <c r="AA83" s="59"/>
    </row>
    <row r="84" spans="1:27" x14ac:dyDescent="0.25">
      <c r="A84" s="86">
        <v>808</v>
      </c>
      <c r="B84" s="87">
        <v>8108</v>
      </c>
      <c r="C84" s="87" t="s">
        <v>2</v>
      </c>
      <c r="D84" s="87"/>
      <c r="E84" s="87" t="str">
        <f t="shared" si="58"/>
        <v>X</v>
      </c>
      <c r="F84" s="87" t="s">
        <v>112</v>
      </c>
      <c r="G84" s="88">
        <v>5</v>
      </c>
      <c r="H84" s="87" t="str">
        <f t="shared" si="59"/>
        <v>XXX305/5</v>
      </c>
      <c r="I84" s="89" t="s">
        <v>3</v>
      </c>
      <c r="J84" s="89" t="s">
        <v>18</v>
      </c>
      <c r="K84" s="65">
        <v>0.65208333333333335</v>
      </c>
      <c r="L84" s="90">
        <v>0.65277777777777779</v>
      </c>
      <c r="M84" s="87" t="s">
        <v>55</v>
      </c>
      <c r="N84" s="91">
        <v>0.67569444444444449</v>
      </c>
      <c r="O84" s="87" t="s">
        <v>59</v>
      </c>
      <c r="P84" s="87" t="str">
        <f t="shared" si="53"/>
        <v>OK</v>
      </c>
      <c r="Q84" s="4">
        <f t="shared" si="54"/>
        <v>2.2916666666666696E-2</v>
      </c>
      <c r="R84" s="4">
        <f t="shared" si="55"/>
        <v>6.9444444444444198E-4</v>
      </c>
      <c r="S84" s="4">
        <f t="shared" si="56"/>
        <v>2.3611111111111138E-2</v>
      </c>
      <c r="T84" s="4">
        <f t="shared" si="57"/>
        <v>1.9444444444444486E-2</v>
      </c>
      <c r="U84" s="1">
        <v>19.2</v>
      </c>
      <c r="V84" s="1">
        <f>INDEX('Počty dní'!F:J,MATCH(E84,'Počty dní'!H:H,0),4)</f>
        <v>56</v>
      </c>
      <c r="W84" s="17">
        <f t="shared" si="60"/>
        <v>1075.2</v>
      </c>
      <c r="Y84" s="59"/>
      <c r="Z84" s="59"/>
      <c r="AA84" s="59"/>
    </row>
    <row r="85" spans="1:27" x14ac:dyDescent="0.25">
      <c r="A85" s="86">
        <v>808</v>
      </c>
      <c r="B85" s="87">
        <v>8108</v>
      </c>
      <c r="C85" s="87" t="s">
        <v>2</v>
      </c>
      <c r="D85" s="87"/>
      <c r="E85" s="87" t="str">
        <f t="shared" si="58"/>
        <v>X</v>
      </c>
      <c r="F85" s="87" t="s">
        <v>112</v>
      </c>
      <c r="G85" s="88">
        <v>8</v>
      </c>
      <c r="H85" s="87" t="str">
        <f t="shared" si="59"/>
        <v>XXX305/8</v>
      </c>
      <c r="I85" s="89" t="s">
        <v>3</v>
      </c>
      <c r="J85" s="89" t="s">
        <v>18</v>
      </c>
      <c r="K85" s="65">
        <v>0.69791666666666663</v>
      </c>
      <c r="L85" s="90">
        <v>0.69861111111111107</v>
      </c>
      <c r="M85" s="87" t="s">
        <v>59</v>
      </c>
      <c r="N85" s="91">
        <v>0.71875</v>
      </c>
      <c r="O85" s="87" t="s">
        <v>55</v>
      </c>
      <c r="P85" s="87" t="str">
        <f t="shared" si="53"/>
        <v>OK</v>
      </c>
      <c r="Q85" s="4">
        <f t="shared" si="54"/>
        <v>2.0138888888888928E-2</v>
      </c>
      <c r="R85" s="4">
        <f t="shared" si="55"/>
        <v>6.9444444444444198E-4</v>
      </c>
      <c r="S85" s="4">
        <f t="shared" si="56"/>
        <v>2.083333333333337E-2</v>
      </c>
      <c r="T85" s="4">
        <f t="shared" si="57"/>
        <v>2.2222222222222143E-2</v>
      </c>
      <c r="U85" s="1">
        <v>17.600000000000001</v>
      </c>
      <c r="V85" s="1">
        <f>INDEX('Počty dní'!F:J,MATCH(E85,'Počty dní'!H:H,0),4)</f>
        <v>56</v>
      </c>
      <c r="W85" s="17">
        <f t="shared" si="60"/>
        <v>985.60000000000014</v>
      </c>
      <c r="Y85" s="59"/>
      <c r="Z85" s="59"/>
      <c r="AA85" s="59"/>
    </row>
    <row r="86" spans="1:27" ht="15.75" thickBot="1" x14ac:dyDescent="0.3">
      <c r="A86" s="86">
        <v>808</v>
      </c>
      <c r="B86" s="87">
        <v>8108</v>
      </c>
      <c r="C86" s="87" t="s">
        <v>2</v>
      </c>
      <c r="D86" s="87"/>
      <c r="E86" s="87" t="str">
        <f t="shared" si="58"/>
        <v>X</v>
      </c>
      <c r="F86" s="87" t="s">
        <v>53</v>
      </c>
      <c r="G86" s="88">
        <v>38</v>
      </c>
      <c r="H86" s="87" t="str">
        <f t="shared" si="59"/>
        <v>XXX300/38</v>
      </c>
      <c r="I86" s="89" t="s">
        <v>3</v>
      </c>
      <c r="J86" s="89" t="s">
        <v>18</v>
      </c>
      <c r="K86" s="65">
        <v>0.78125</v>
      </c>
      <c r="L86" s="90">
        <v>0.78333333333333333</v>
      </c>
      <c r="M86" s="87" t="s">
        <v>55</v>
      </c>
      <c r="N86" s="91">
        <v>0.81111111111111112</v>
      </c>
      <c r="O86" s="87" t="s">
        <v>9</v>
      </c>
      <c r="P86" s="87"/>
      <c r="Q86" s="4">
        <f t="shared" si="54"/>
        <v>2.777777777777779E-2</v>
      </c>
      <c r="R86" s="4">
        <f t="shared" si="55"/>
        <v>2.0833333333333259E-3</v>
      </c>
      <c r="S86" s="4">
        <f t="shared" si="56"/>
        <v>2.9861111111111116E-2</v>
      </c>
      <c r="T86" s="4">
        <f t="shared" si="57"/>
        <v>6.25E-2</v>
      </c>
      <c r="U86" s="1">
        <v>26.4</v>
      </c>
      <c r="V86" s="1">
        <f>INDEX('Počty dní'!F:J,MATCH(E86,'Počty dní'!H:H,0),4)</f>
        <v>56</v>
      </c>
      <c r="W86" s="17">
        <f t="shared" si="60"/>
        <v>1478.3999999999999</v>
      </c>
      <c r="Y86" s="59"/>
      <c r="Z86" s="59"/>
      <c r="AA86" s="59"/>
    </row>
    <row r="87" spans="1:27" ht="15.75" thickBot="1" x14ac:dyDescent="0.3">
      <c r="A87" s="106" t="str">
        <f ca="1">CONCATENATE(INDIRECT("R[-3]C[0]",FALSE),"celkem")</f>
        <v>808celkem</v>
      </c>
      <c r="B87" s="107"/>
      <c r="C87" s="107" t="str">
        <f ca="1">INDIRECT("R[-1]C[12]",FALSE)</f>
        <v>Pelhřimov,,aut.nádr.</v>
      </c>
      <c r="D87" s="108"/>
      <c r="E87" s="107"/>
      <c r="F87" s="108"/>
      <c r="G87" s="109"/>
      <c r="H87" s="110"/>
      <c r="I87" s="111"/>
      <c r="J87" s="112" t="str">
        <f ca="1">INDIRECT("R[-3]C[0]",FALSE)</f>
        <v>V</v>
      </c>
      <c r="K87" s="113"/>
      <c r="L87" s="114"/>
      <c r="M87" s="115"/>
      <c r="N87" s="114"/>
      <c r="O87" s="116"/>
      <c r="P87" s="107"/>
      <c r="Q87" s="8">
        <f>SUM(Q80:Q86)</f>
        <v>0.29791666666666672</v>
      </c>
      <c r="R87" s="8">
        <f t="shared" ref="R87:T87" si="61">SUM(R80:R86)</f>
        <v>1.3888888888888923E-2</v>
      </c>
      <c r="S87" s="8">
        <f t="shared" si="61"/>
        <v>0.31180555555555567</v>
      </c>
      <c r="T87" s="8">
        <f t="shared" si="61"/>
        <v>0.25486111111111104</v>
      </c>
      <c r="U87" s="9">
        <f>SUM(U80:U86)</f>
        <v>274.59999999999997</v>
      </c>
      <c r="V87" s="10"/>
      <c r="W87" s="11">
        <f>SUM(W80:W86)</f>
        <v>15377.6</v>
      </c>
      <c r="Y87" s="59"/>
      <c r="Z87" s="59"/>
      <c r="AA87" s="59"/>
    </row>
    <row r="88" spans="1:27" x14ac:dyDescent="0.25">
      <c r="K88" s="75"/>
      <c r="L88" s="75"/>
      <c r="Y88" s="59"/>
      <c r="Z88" s="59"/>
      <c r="AA88" s="59"/>
    </row>
    <row r="89" spans="1:27" ht="15.75" thickBot="1" x14ac:dyDescent="0.3">
      <c r="L89" s="78"/>
      <c r="N89" s="79"/>
      <c r="Q89" s="2"/>
      <c r="R89" s="2"/>
      <c r="S89" s="2"/>
      <c r="T89" s="2"/>
      <c r="Y89" s="59"/>
      <c r="Z89" s="59"/>
      <c r="AA89" s="59"/>
    </row>
    <row r="90" spans="1:27" x14ac:dyDescent="0.25">
      <c r="A90" s="80">
        <v>809</v>
      </c>
      <c r="B90" s="81">
        <v>8109</v>
      </c>
      <c r="C90" s="81" t="s">
        <v>2</v>
      </c>
      <c r="D90" s="81"/>
      <c r="E90" s="81" t="str">
        <f t="shared" ref="E90" si="62">CONCATENATE(C90,D90)</f>
        <v>X</v>
      </c>
      <c r="F90" s="81" t="s">
        <v>51</v>
      </c>
      <c r="G90" s="82">
        <v>2</v>
      </c>
      <c r="H90" s="81" t="str">
        <f t="shared" ref="H90:H100" si="63">CONCATENATE(F90,"/",G90)</f>
        <v>XXX281/2</v>
      </c>
      <c r="I90" s="83" t="s">
        <v>3</v>
      </c>
      <c r="J90" s="83" t="s">
        <v>3</v>
      </c>
      <c r="K90" s="67">
        <v>0.2076388888888889</v>
      </c>
      <c r="L90" s="84">
        <v>0.20833333333333334</v>
      </c>
      <c r="M90" s="81" t="s">
        <v>52</v>
      </c>
      <c r="N90" s="85">
        <v>0.22569444444444445</v>
      </c>
      <c r="O90" s="81" t="s">
        <v>9</v>
      </c>
      <c r="P90" s="81" t="str">
        <f t="shared" ref="P90:P99" si="64">IF(M91=O90,"OK","POZOR")</f>
        <v>OK</v>
      </c>
      <c r="Q90" s="14">
        <f t="shared" ref="Q90:Q100" si="65">IF(ISNUMBER(G90),N90-L90,IF(F90="přejezd",N90-L90,0))</f>
        <v>1.7361111111111105E-2</v>
      </c>
      <c r="R90" s="14">
        <f t="shared" ref="R90:R100" si="66">IF(ISNUMBER(G90),L90-K90,0)</f>
        <v>6.9444444444444198E-4</v>
      </c>
      <c r="S90" s="14">
        <f t="shared" ref="S90:S100" si="67">Q90+R90</f>
        <v>1.8055555555555547E-2</v>
      </c>
      <c r="T90" s="14"/>
      <c r="U90" s="13">
        <v>16.5</v>
      </c>
      <c r="V90" s="13">
        <f>INDEX('Počty dní'!F:J,MATCH(E90,'Počty dní'!H:H,0),4)</f>
        <v>56</v>
      </c>
      <c r="W90" s="16">
        <f t="shared" ref="W90" si="68">V90*U90</f>
        <v>924</v>
      </c>
      <c r="Y90" s="59"/>
      <c r="Z90" s="59"/>
      <c r="AA90" s="59"/>
    </row>
    <row r="91" spans="1:27" x14ac:dyDescent="0.25">
      <c r="A91" s="86">
        <v>809</v>
      </c>
      <c r="B91" s="87">
        <v>8109</v>
      </c>
      <c r="C91" s="87" t="s">
        <v>2</v>
      </c>
      <c r="D91" s="87"/>
      <c r="E91" s="87" t="str">
        <f>CONCATENATE(C91,D91)</f>
        <v>X</v>
      </c>
      <c r="F91" s="87" t="s">
        <v>45</v>
      </c>
      <c r="G91" s="88">
        <v>3</v>
      </c>
      <c r="H91" s="87" t="str">
        <f>CONCATENATE(F91,"/",G91)</f>
        <v>XXX290/3</v>
      </c>
      <c r="I91" s="89" t="s">
        <v>3</v>
      </c>
      <c r="J91" s="89" t="s">
        <v>3</v>
      </c>
      <c r="K91" s="65">
        <v>0.27291666666666664</v>
      </c>
      <c r="L91" s="90">
        <v>0.27430555555555552</v>
      </c>
      <c r="M91" s="87" t="s">
        <v>9</v>
      </c>
      <c r="N91" s="91">
        <v>0.29791666666666666</v>
      </c>
      <c r="O91" s="87" t="s">
        <v>19</v>
      </c>
      <c r="P91" s="87" t="str">
        <f t="shared" si="64"/>
        <v>OK</v>
      </c>
      <c r="Q91" s="4">
        <f t="shared" si="65"/>
        <v>2.3611111111111138E-2</v>
      </c>
      <c r="R91" s="4">
        <f t="shared" si="66"/>
        <v>1.388888888888884E-3</v>
      </c>
      <c r="S91" s="4">
        <f t="shared" si="67"/>
        <v>2.5000000000000022E-2</v>
      </c>
      <c r="T91" s="4">
        <f t="shared" ref="T91:T100" si="69">K91-N90</f>
        <v>4.7222222222222193E-2</v>
      </c>
      <c r="U91" s="1">
        <v>22.2</v>
      </c>
      <c r="V91" s="1">
        <f>INDEX('Počty dní'!F:J,MATCH(E91,'Počty dní'!H:H,0),4)</f>
        <v>56</v>
      </c>
      <c r="W91" s="17">
        <f>V91*U91</f>
        <v>1243.2</v>
      </c>
      <c r="Y91" s="59"/>
      <c r="Z91" s="59"/>
      <c r="AA91" s="59"/>
    </row>
    <row r="92" spans="1:27" x14ac:dyDescent="0.25">
      <c r="A92" s="86">
        <v>809</v>
      </c>
      <c r="B92" s="87">
        <v>8109</v>
      </c>
      <c r="C92" s="87" t="s">
        <v>2</v>
      </c>
      <c r="D92" s="87"/>
      <c r="E92" s="87" t="str">
        <f>CONCATENATE(C92,D92)</f>
        <v>X</v>
      </c>
      <c r="F92" s="87" t="s">
        <v>124</v>
      </c>
      <c r="G92" s="88">
        <v>3</v>
      </c>
      <c r="H92" s="87" t="str">
        <f>CONCATENATE(F92,"/",G92)</f>
        <v>XXX313/3</v>
      </c>
      <c r="I92" s="89" t="s">
        <v>3</v>
      </c>
      <c r="J92" s="89" t="s">
        <v>3</v>
      </c>
      <c r="K92" s="65">
        <v>0.30416666666666664</v>
      </c>
      <c r="L92" s="90">
        <v>0.30555555555555558</v>
      </c>
      <c r="M92" s="87" t="s">
        <v>19</v>
      </c>
      <c r="N92" s="91">
        <v>0.32500000000000001</v>
      </c>
      <c r="O92" s="117" t="s">
        <v>89</v>
      </c>
      <c r="P92" s="87" t="str">
        <f t="shared" si="64"/>
        <v>OK</v>
      </c>
      <c r="Q92" s="4">
        <f t="shared" si="65"/>
        <v>1.9444444444444431E-2</v>
      </c>
      <c r="R92" s="4">
        <f t="shared" si="66"/>
        <v>1.3888888888889395E-3</v>
      </c>
      <c r="S92" s="4">
        <f t="shared" si="67"/>
        <v>2.083333333333337E-2</v>
      </c>
      <c r="T92" s="4">
        <f t="shared" si="69"/>
        <v>6.2499999999999778E-3</v>
      </c>
      <c r="U92" s="1">
        <v>17</v>
      </c>
      <c r="V92" s="1">
        <f>INDEX('Počty dní'!F:J,MATCH(E92,'Počty dní'!H:H,0),4)</f>
        <v>56</v>
      </c>
      <c r="W92" s="17">
        <f>V92*U92</f>
        <v>952</v>
      </c>
      <c r="Y92" s="59"/>
      <c r="Z92" s="59"/>
      <c r="AA92" s="59"/>
    </row>
    <row r="93" spans="1:27" x14ac:dyDescent="0.25">
      <c r="A93" s="86">
        <v>809</v>
      </c>
      <c r="B93" s="87">
        <v>8109</v>
      </c>
      <c r="C93" s="87" t="s">
        <v>2</v>
      </c>
      <c r="D93" s="87"/>
      <c r="E93" s="87" t="str">
        <f t="shared" ref="E93:E94" si="70">CONCATENATE(C93,D93)</f>
        <v>X</v>
      </c>
      <c r="F93" s="87" t="s">
        <v>124</v>
      </c>
      <c r="G93" s="88">
        <v>6</v>
      </c>
      <c r="H93" s="87" t="str">
        <f>CONCATENATE(F93,"/",G93)</f>
        <v>XXX313/6</v>
      </c>
      <c r="I93" s="89" t="s">
        <v>3</v>
      </c>
      <c r="J93" s="89" t="s">
        <v>3</v>
      </c>
      <c r="K93" s="65">
        <v>0.34027777777777779</v>
      </c>
      <c r="L93" s="90">
        <v>0.34166666666666667</v>
      </c>
      <c r="M93" s="117" t="s">
        <v>89</v>
      </c>
      <c r="N93" s="91">
        <v>0.3611111111111111</v>
      </c>
      <c r="O93" s="87" t="s">
        <v>19</v>
      </c>
      <c r="P93" s="87" t="str">
        <f t="shared" si="64"/>
        <v>OK</v>
      </c>
      <c r="Q93" s="4">
        <f t="shared" si="65"/>
        <v>1.9444444444444431E-2</v>
      </c>
      <c r="R93" s="4">
        <f t="shared" si="66"/>
        <v>1.388888888888884E-3</v>
      </c>
      <c r="S93" s="4">
        <f t="shared" si="67"/>
        <v>2.0833333333333315E-2</v>
      </c>
      <c r="T93" s="4">
        <f t="shared" si="69"/>
        <v>1.5277777777777779E-2</v>
      </c>
      <c r="U93" s="1">
        <v>17</v>
      </c>
      <c r="V93" s="1">
        <f>INDEX('Počty dní'!F:J,MATCH(E93,'Počty dní'!H:H,0),4)</f>
        <v>56</v>
      </c>
      <c r="W93" s="17">
        <f t="shared" ref="W93:W94" si="71">V93*U93</f>
        <v>952</v>
      </c>
      <c r="Y93" s="59"/>
      <c r="Z93" s="59"/>
      <c r="AA93" s="59"/>
    </row>
    <row r="94" spans="1:27" x14ac:dyDescent="0.25">
      <c r="A94" s="86">
        <v>809</v>
      </c>
      <c r="B94" s="87">
        <v>8109</v>
      </c>
      <c r="C94" s="87" t="s">
        <v>2</v>
      </c>
      <c r="D94" s="87"/>
      <c r="E94" s="87" t="str">
        <f t="shared" si="70"/>
        <v>X</v>
      </c>
      <c r="F94" s="87" t="s">
        <v>113</v>
      </c>
      <c r="G94" s="88">
        <v>7</v>
      </c>
      <c r="H94" s="87" t="str">
        <f t="shared" ref="H94:H95" si="72">CONCATENATE(F94,"/",G94)</f>
        <v>XXX315/7</v>
      </c>
      <c r="I94" s="89" t="s">
        <v>3</v>
      </c>
      <c r="J94" s="89" t="s">
        <v>3</v>
      </c>
      <c r="K94" s="65">
        <v>0.375</v>
      </c>
      <c r="L94" s="90">
        <v>0.37638888888888888</v>
      </c>
      <c r="M94" s="87" t="s">
        <v>19</v>
      </c>
      <c r="N94" s="91">
        <v>0.4</v>
      </c>
      <c r="O94" s="87" t="s">
        <v>49</v>
      </c>
      <c r="P94" s="87" t="str">
        <f t="shared" si="64"/>
        <v>OK</v>
      </c>
      <c r="Q94" s="4">
        <f t="shared" si="65"/>
        <v>2.3611111111111138E-2</v>
      </c>
      <c r="R94" s="4">
        <f t="shared" si="66"/>
        <v>1.388888888888884E-3</v>
      </c>
      <c r="S94" s="4">
        <f t="shared" si="67"/>
        <v>2.5000000000000022E-2</v>
      </c>
      <c r="T94" s="4">
        <f t="shared" si="69"/>
        <v>1.3888888888888895E-2</v>
      </c>
      <c r="U94" s="1">
        <v>23.9</v>
      </c>
      <c r="V94" s="1">
        <f>INDEX('Počty dní'!F:J,MATCH(E94,'Počty dní'!H:H,0),4)</f>
        <v>56</v>
      </c>
      <c r="W94" s="17">
        <f t="shared" si="71"/>
        <v>1338.3999999999999</v>
      </c>
      <c r="Y94" s="59"/>
      <c r="Z94" s="59"/>
      <c r="AA94" s="59"/>
    </row>
    <row r="95" spans="1:27" x14ac:dyDescent="0.25">
      <c r="A95" s="86">
        <v>809</v>
      </c>
      <c r="B95" s="87">
        <v>8109</v>
      </c>
      <c r="C95" s="87" t="s">
        <v>2</v>
      </c>
      <c r="D95" s="87"/>
      <c r="E95" s="87" t="str">
        <f>CONCATENATE(C95,D95)</f>
        <v>X</v>
      </c>
      <c r="F95" s="87" t="s">
        <v>113</v>
      </c>
      <c r="G95" s="88">
        <v>8</v>
      </c>
      <c r="H95" s="87" t="str">
        <f t="shared" si="72"/>
        <v>XXX315/8</v>
      </c>
      <c r="I95" s="89" t="s">
        <v>3</v>
      </c>
      <c r="J95" s="89" t="s">
        <v>3</v>
      </c>
      <c r="K95" s="65">
        <v>0.51736111111111116</v>
      </c>
      <c r="L95" s="90">
        <v>0.51944444444444449</v>
      </c>
      <c r="M95" s="87" t="s">
        <v>49</v>
      </c>
      <c r="N95" s="91">
        <v>0.54236111111111118</v>
      </c>
      <c r="O95" s="87" t="s">
        <v>19</v>
      </c>
      <c r="P95" s="87" t="str">
        <f t="shared" si="64"/>
        <v>OK</v>
      </c>
      <c r="Q95" s="4">
        <f t="shared" si="65"/>
        <v>2.2916666666666696E-2</v>
      </c>
      <c r="R95" s="4">
        <f t="shared" si="66"/>
        <v>2.0833333333333259E-3</v>
      </c>
      <c r="S95" s="4">
        <f t="shared" si="67"/>
        <v>2.5000000000000022E-2</v>
      </c>
      <c r="T95" s="4">
        <f t="shared" si="69"/>
        <v>0.11736111111111114</v>
      </c>
      <c r="U95" s="1">
        <v>23.9</v>
      </c>
      <c r="V95" s="1">
        <f>INDEX('Počty dní'!F:J,MATCH(E95,'Počty dní'!H:H,0),4)</f>
        <v>56</v>
      </c>
      <c r="W95" s="17">
        <f>V95*U95</f>
        <v>1338.3999999999999</v>
      </c>
      <c r="Y95" s="59"/>
      <c r="Z95" s="59"/>
      <c r="AA95" s="59"/>
    </row>
    <row r="96" spans="1:27" x14ac:dyDescent="0.25">
      <c r="A96" s="86">
        <v>809</v>
      </c>
      <c r="B96" s="87">
        <v>8109</v>
      </c>
      <c r="C96" s="87" t="s">
        <v>2</v>
      </c>
      <c r="D96" s="87"/>
      <c r="E96" s="87" t="str">
        <f>CONCATENATE(C96,D96)</f>
        <v>X</v>
      </c>
      <c r="F96" s="87" t="s">
        <v>124</v>
      </c>
      <c r="G96" s="88">
        <v>9</v>
      </c>
      <c r="H96" s="87" t="str">
        <f>CONCATENATE(F96,"/",G96)</f>
        <v>XXX313/9</v>
      </c>
      <c r="I96" s="89" t="s">
        <v>3</v>
      </c>
      <c r="J96" s="89" t="s">
        <v>3</v>
      </c>
      <c r="K96" s="65">
        <v>0.63749999999999996</v>
      </c>
      <c r="L96" s="90">
        <v>0.63888888888888884</v>
      </c>
      <c r="M96" s="87" t="s">
        <v>19</v>
      </c>
      <c r="N96" s="91">
        <v>0.65833333333333333</v>
      </c>
      <c r="O96" s="117" t="s">
        <v>89</v>
      </c>
      <c r="P96" s="87" t="str">
        <f t="shared" si="64"/>
        <v>OK</v>
      </c>
      <c r="Q96" s="4">
        <f t="shared" si="65"/>
        <v>1.9444444444444486E-2</v>
      </c>
      <c r="R96" s="4">
        <f t="shared" si="66"/>
        <v>1.388888888888884E-3</v>
      </c>
      <c r="S96" s="4">
        <f t="shared" si="67"/>
        <v>2.083333333333337E-2</v>
      </c>
      <c r="T96" s="4">
        <f t="shared" si="69"/>
        <v>9.5138888888888773E-2</v>
      </c>
      <c r="U96" s="1">
        <v>17</v>
      </c>
      <c r="V96" s="1">
        <f>INDEX('Počty dní'!F:J,MATCH(E96,'Počty dní'!H:H,0),4)</f>
        <v>56</v>
      </c>
      <c r="W96" s="17">
        <f>V96*U96</f>
        <v>952</v>
      </c>
      <c r="Y96" s="59"/>
      <c r="Z96" s="59"/>
      <c r="AA96" s="59"/>
    </row>
    <row r="97" spans="1:27" x14ac:dyDescent="0.25">
      <c r="A97" s="86">
        <v>809</v>
      </c>
      <c r="B97" s="87">
        <v>8109</v>
      </c>
      <c r="C97" s="87" t="s">
        <v>2</v>
      </c>
      <c r="D97" s="87"/>
      <c r="E97" s="87" t="str">
        <f>CONCATENATE(C97,D97)</f>
        <v>X</v>
      </c>
      <c r="F97" s="87" t="s">
        <v>124</v>
      </c>
      <c r="G97" s="88">
        <v>12</v>
      </c>
      <c r="H97" s="87" t="str">
        <f>CONCATENATE(F97,"/",G97)</f>
        <v>XXX313/12</v>
      </c>
      <c r="I97" s="89" t="s">
        <v>3</v>
      </c>
      <c r="J97" s="89" t="s">
        <v>3</v>
      </c>
      <c r="K97" s="65">
        <v>0.67361111111111116</v>
      </c>
      <c r="L97" s="90">
        <v>0.67500000000000004</v>
      </c>
      <c r="M97" s="117" t="s">
        <v>89</v>
      </c>
      <c r="N97" s="91">
        <v>0.69444444444444442</v>
      </c>
      <c r="O97" s="87" t="s">
        <v>19</v>
      </c>
      <c r="P97" s="87" t="str">
        <f t="shared" si="64"/>
        <v>OK</v>
      </c>
      <c r="Q97" s="4">
        <f t="shared" si="65"/>
        <v>1.9444444444444375E-2</v>
      </c>
      <c r="R97" s="4">
        <f t="shared" si="66"/>
        <v>1.388888888888884E-3</v>
      </c>
      <c r="S97" s="4">
        <f t="shared" si="67"/>
        <v>2.0833333333333259E-2</v>
      </c>
      <c r="T97" s="4">
        <f t="shared" si="69"/>
        <v>1.5277777777777835E-2</v>
      </c>
      <c r="U97" s="1">
        <v>17</v>
      </c>
      <c r="V97" s="1">
        <f>INDEX('Počty dní'!F:J,MATCH(E97,'Počty dní'!H:H,0),4)</f>
        <v>56</v>
      </c>
      <c r="W97" s="17">
        <f>V97*U97</f>
        <v>952</v>
      </c>
      <c r="Y97" s="59"/>
      <c r="Z97" s="59"/>
      <c r="AA97" s="59"/>
    </row>
    <row r="98" spans="1:27" x14ac:dyDescent="0.25">
      <c r="A98" s="86">
        <v>809</v>
      </c>
      <c r="B98" s="87">
        <v>8109</v>
      </c>
      <c r="C98" s="87" t="s">
        <v>2</v>
      </c>
      <c r="D98" s="87"/>
      <c r="E98" s="87" t="str">
        <f t="shared" ref="E98:E100" si="73">CONCATENATE(C98,D98)</f>
        <v>X</v>
      </c>
      <c r="F98" s="87" t="s">
        <v>45</v>
      </c>
      <c r="G98" s="88">
        <v>67</v>
      </c>
      <c r="H98" s="87" t="str">
        <f t="shared" ref="H98:H99" si="74">CONCATENATE(F98,"/",G98)</f>
        <v>XXX290/67</v>
      </c>
      <c r="I98" s="89" t="s">
        <v>3</v>
      </c>
      <c r="J98" s="89" t="s">
        <v>3</v>
      </c>
      <c r="K98" s="65">
        <v>0.70694444444444449</v>
      </c>
      <c r="L98" s="90">
        <v>0.70833333333333337</v>
      </c>
      <c r="M98" s="87" t="s">
        <v>19</v>
      </c>
      <c r="N98" s="91">
        <v>0.71736111111111101</v>
      </c>
      <c r="O98" s="87" t="s">
        <v>46</v>
      </c>
      <c r="P98" s="87" t="str">
        <f t="shared" si="64"/>
        <v>OK</v>
      </c>
      <c r="Q98" s="4">
        <f t="shared" si="65"/>
        <v>9.0277777777776347E-3</v>
      </c>
      <c r="R98" s="4">
        <f t="shared" si="66"/>
        <v>1.388888888888884E-3</v>
      </c>
      <c r="S98" s="4">
        <f t="shared" si="67"/>
        <v>1.0416666666666519E-2</v>
      </c>
      <c r="T98" s="4">
        <f t="shared" si="69"/>
        <v>1.2500000000000067E-2</v>
      </c>
      <c r="U98" s="1">
        <v>7.5</v>
      </c>
      <c r="V98" s="1">
        <f>INDEX('Počty dní'!F:J,MATCH(E98,'Počty dní'!H:H,0),4)</f>
        <v>56</v>
      </c>
      <c r="W98" s="17">
        <f t="shared" ref="W98:W100" si="75">V98*U98</f>
        <v>420</v>
      </c>
      <c r="Y98" s="59"/>
      <c r="Z98" s="59"/>
      <c r="AA98" s="59"/>
    </row>
    <row r="99" spans="1:27" x14ac:dyDescent="0.25">
      <c r="A99" s="86">
        <v>809</v>
      </c>
      <c r="B99" s="87">
        <v>8109</v>
      </c>
      <c r="C99" s="87" t="s">
        <v>2</v>
      </c>
      <c r="D99" s="87"/>
      <c r="E99" s="87" t="str">
        <f t="shared" si="73"/>
        <v>X</v>
      </c>
      <c r="F99" s="87" t="s">
        <v>45</v>
      </c>
      <c r="G99" s="88">
        <v>26</v>
      </c>
      <c r="H99" s="87" t="str">
        <f t="shared" si="74"/>
        <v>XXX290/26</v>
      </c>
      <c r="I99" s="89" t="s">
        <v>3</v>
      </c>
      <c r="J99" s="89" t="s">
        <v>3</v>
      </c>
      <c r="K99" s="65">
        <v>0.72777777777777775</v>
      </c>
      <c r="L99" s="90">
        <v>0.72916666666666663</v>
      </c>
      <c r="M99" s="87" t="s">
        <v>46</v>
      </c>
      <c r="N99" s="91">
        <v>0.76597222222222217</v>
      </c>
      <c r="O99" s="87" t="s">
        <v>9</v>
      </c>
      <c r="P99" s="87" t="str">
        <f t="shared" si="64"/>
        <v>OK</v>
      </c>
      <c r="Q99" s="4">
        <f t="shared" si="65"/>
        <v>3.6805555555555536E-2</v>
      </c>
      <c r="R99" s="4">
        <f t="shared" si="66"/>
        <v>1.388888888888884E-3</v>
      </c>
      <c r="S99" s="4">
        <f t="shared" si="67"/>
        <v>3.819444444444442E-2</v>
      </c>
      <c r="T99" s="4">
        <f t="shared" si="69"/>
        <v>1.0416666666666741E-2</v>
      </c>
      <c r="U99" s="1">
        <v>29.7</v>
      </c>
      <c r="V99" s="1">
        <f>INDEX('Počty dní'!F:J,MATCH(E99,'Počty dní'!H:H,0),4)</f>
        <v>56</v>
      </c>
      <c r="W99" s="17">
        <f t="shared" si="75"/>
        <v>1663.2</v>
      </c>
      <c r="Y99" s="59"/>
      <c r="Z99" s="59"/>
      <c r="AA99" s="59"/>
    </row>
    <row r="100" spans="1:27" ht="15.75" thickBot="1" x14ac:dyDescent="0.3">
      <c r="A100" s="86">
        <v>809</v>
      </c>
      <c r="B100" s="87">
        <v>8109</v>
      </c>
      <c r="C100" s="87" t="s">
        <v>2</v>
      </c>
      <c r="D100" s="87"/>
      <c r="E100" s="87" t="str">
        <f t="shared" si="73"/>
        <v>X</v>
      </c>
      <c r="F100" s="87" t="s">
        <v>51</v>
      </c>
      <c r="G100" s="88">
        <v>13</v>
      </c>
      <c r="H100" s="87" t="str">
        <f t="shared" si="63"/>
        <v>XXX281/13</v>
      </c>
      <c r="I100" s="89" t="s">
        <v>3</v>
      </c>
      <c r="J100" s="89" t="s">
        <v>3</v>
      </c>
      <c r="K100" s="65">
        <v>0.7729166666666667</v>
      </c>
      <c r="L100" s="90">
        <v>0.77361111111111114</v>
      </c>
      <c r="M100" s="87" t="s">
        <v>9</v>
      </c>
      <c r="N100" s="91">
        <v>0.7909722222222223</v>
      </c>
      <c r="O100" s="87" t="s">
        <v>52</v>
      </c>
      <c r="P100" s="87"/>
      <c r="Q100" s="4">
        <f t="shared" si="65"/>
        <v>1.736111111111116E-2</v>
      </c>
      <c r="R100" s="4">
        <f t="shared" si="66"/>
        <v>6.9444444444444198E-4</v>
      </c>
      <c r="S100" s="4">
        <f t="shared" si="67"/>
        <v>1.8055555555555602E-2</v>
      </c>
      <c r="T100" s="4">
        <f t="shared" si="69"/>
        <v>6.9444444444445308E-3</v>
      </c>
      <c r="U100" s="1">
        <v>16.5</v>
      </c>
      <c r="V100" s="1">
        <f>INDEX('Počty dní'!F:J,MATCH(E100,'Počty dní'!H:H,0),4)</f>
        <v>56</v>
      </c>
      <c r="W100" s="17">
        <f t="shared" si="75"/>
        <v>924</v>
      </c>
      <c r="Y100" s="59"/>
      <c r="Z100" s="59"/>
      <c r="AA100" s="59"/>
    </row>
    <row r="101" spans="1:27" ht="15.75" thickBot="1" x14ac:dyDescent="0.3">
      <c r="A101" s="106" t="str">
        <f ca="1">CONCATENATE(INDIRECT("R[-3]C[0]",FALSE),"celkem")</f>
        <v>809celkem</v>
      </c>
      <c r="B101" s="107"/>
      <c r="C101" s="107" t="str">
        <f ca="1">INDIRECT("R[-1]C[12]",FALSE)</f>
        <v>Střítež</v>
      </c>
      <c r="D101" s="108"/>
      <c r="E101" s="107"/>
      <c r="F101" s="108"/>
      <c r="G101" s="109"/>
      <c r="H101" s="110"/>
      <c r="I101" s="111"/>
      <c r="J101" s="112" t="str">
        <f ca="1">INDIRECT("R[-3]C[0]",FALSE)</f>
        <v>S</v>
      </c>
      <c r="K101" s="113"/>
      <c r="L101" s="114"/>
      <c r="M101" s="115"/>
      <c r="N101" s="114"/>
      <c r="O101" s="116"/>
      <c r="P101" s="107"/>
      <c r="Q101" s="8">
        <f>SUM(Q90:Q100)</f>
        <v>0.22847222222222213</v>
      </c>
      <c r="R101" s="8">
        <f t="shared" ref="R101:T101" si="76">SUM(R90:R100)</f>
        <v>1.4583333333333337E-2</v>
      </c>
      <c r="S101" s="8">
        <f t="shared" si="76"/>
        <v>0.24305555555555547</v>
      </c>
      <c r="T101" s="8">
        <f t="shared" si="76"/>
        <v>0.3402777777777779</v>
      </c>
      <c r="U101" s="9">
        <f>SUM(U90:U100)</f>
        <v>208.2</v>
      </c>
      <c r="V101" s="10"/>
      <c r="W101" s="11">
        <f>SUM(W90:W100)</f>
        <v>11659.2</v>
      </c>
      <c r="Y101" s="59"/>
      <c r="Z101" s="59"/>
      <c r="AA101" s="59"/>
    </row>
    <row r="102" spans="1:27" x14ac:dyDescent="0.25">
      <c r="Y102" s="59"/>
      <c r="Z102" s="59"/>
      <c r="AA102" s="59"/>
    </row>
    <row r="103" spans="1:27" ht="15.75" thickBot="1" x14ac:dyDescent="0.3">
      <c r="Y103" s="59"/>
      <c r="Z103" s="59"/>
      <c r="AA103" s="59"/>
    </row>
    <row r="104" spans="1:27" x14ac:dyDescent="0.25">
      <c r="A104" s="80">
        <v>810</v>
      </c>
      <c r="B104" s="81">
        <v>8110</v>
      </c>
      <c r="C104" s="81" t="s">
        <v>2</v>
      </c>
      <c r="D104" s="81"/>
      <c r="E104" s="81" t="str">
        <f t="shared" ref="E104:E112" si="77">CONCATENATE(C104,D104)</f>
        <v>X</v>
      </c>
      <c r="F104" s="81" t="s">
        <v>53</v>
      </c>
      <c r="G104" s="82">
        <v>1</v>
      </c>
      <c r="H104" s="81" t="str">
        <f t="shared" ref="H104:H112" si="78">CONCATENATE(F104,"/",G104)</f>
        <v>XXX300/1</v>
      </c>
      <c r="I104" s="83" t="s">
        <v>3</v>
      </c>
      <c r="J104" s="83" t="s">
        <v>18</v>
      </c>
      <c r="K104" s="67">
        <v>0.20694444444444443</v>
      </c>
      <c r="L104" s="84">
        <v>0.2076388888888889</v>
      </c>
      <c r="M104" s="81" t="s">
        <v>54</v>
      </c>
      <c r="N104" s="85">
        <v>0.25763888888888886</v>
      </c>
      <c r="O104" s="81" t="s">
        <v>55</v>
      </c>
      <c r="P104" s="81" t="str">
        <f t="shared" ref="P104:P111" si="79">IF(M105=O104,"OK","POZOR")</f>
        <v>OK</v>
      </c>
      <c r="Q104" s="14">
        <f t="shared" ref="Q104:Q112" si="80">IF(ISNUMBER(G104),N104-L104,IF(F104="přejezd",N104-L104,0))</f>
        <v>4.9999999999999961E-2</v>
      </c>
      <c r="R104" s="14">
        <f t="shared" ref="R104:R112" si="81">IF(ISNUMBER(G104),L104-K104,0)</f>
        <v>6.9444444444446973E-4</v>
      </c>
      <c r="S104" s="14">
        <f t="shared" ref="S104:S112" si="82">Q104+R104</f>
        <v>5.0694444444444431E-2</v>
      </c>
      <c r="T104" s="14"/>
      <c r="U104" s="13">
        <v>45.3</v>
      </c>
      <c r="V104" s="13">
        <f>INDEX('Počty dní'!F:J,MATCH(E104,'Počty dní'!H:H,0),4)</f>
        <v>56</v>
      </c>
      <c r="W104" s="16">
        <f t="shared" ref="W104:W112" si="83">V104*U104</f>
        <v>2536.7999999999997</v>
      </c>
      <c r="Y104" s="59"/>
      <c r="Z104" s="59"/>
      <c r="AA104" s="59"/>
    </row>
    <row r="105" spans="1:27" x14ac:dyDescent="0.25">
      <c r="A105" s="86">
        <v>810</v>
      </c>
      <c r="B105" s="87">
        <v>8110</v>
      </c>
      <c r="C105" s="87" t="s">
        <v>2</v>
      </c>
      <c r="D105" s="87"/>
      <c r="E105" s="87" t="str">
        <f t="shared" si="77"/>
        <v>X</v>
      </c>
      <c r="F105" s="87" t="s">
        <v>53</v>
      </c>
      <c r="G105" s="88">
        <v>12</v>
      </c>
      <c r="H105" s="87" t="str">
        <f t="shared" si="78"/>
        <v>XXX300/12</v>
      </c>
      <c r="I105" s="89" t="s">
        <v>18</v>
      </c>
      <c r="J105" s="89" t="s">
        <v>18</v>
      </c>
      <c r="K105" s="65">
        <v>0.27986111111111112</v>
      </c>
      <c r="L105" s="90">
        <v>0.28333333333333333</v>
      </c>
      <c r="M105" s="87" t="s">
        <v>55</v>
      </c>
      <c r="N105" s="91">
        <v>0.34722222222222227</v>
      </c>
      <c r="O105" s="87" t="s">
        <v>56</v>
      </c>
      <c r="P105" s="87" t="str">
        <f t="shared" si="79"/>
        <v>OK</v>
      </c>
      <c r="Q105" s="4">
        <f t="shared" si="80"/>
        <v>6.3888888888888939E-2</v>
      </c>
      <c r="R105" s="4">
        <f t="shared" si="81"/>
        <v>3.4722222222222099E-3</v>
      </c>
      <c r="S105" s="4">
        <f t="shared" si="82"/>
        <v>6.7361111111111149E-2</v>
      </c>
      <c r="T105" s="4">
        <f t="shared" ref="T105:T112" si="84">K105-N104</f>
        <v>2.2222222222222254E-2</v>
      </c>
      <c r="U105" s="1">
        <v>58.5</v>
      </c>
      <c r="V105" s="1">
        <f>INDEX('Počty dní'!F:J,MATCH(E105,'Počty dní'!H:H,0),4)</f>
        <v>56</v>
      </c>
      <c r="W105" s="17">
        <f t="shared" si="83"/>
        <v>3276</v>
      </c>
      <c r="Y105" s="59"/>
      <c r="Z105" s="59"/>
      <c r="AA105" s="59"/>
    </row>
    <row r="106" spans="1:27" x14ac:dyDescent="0.25">
      <c r="A106" s="86">
        <v>810</v>
      </c>
      <c r="B106" s="87">
        <v>8110</v>
      </c>
      <c r="C106" s="87" t="s">
        <v>2</v>
      </c>
      <c r="D106" s="87"/>
      <c r="E106" s="87" t="str">
        <f t="shared" si="77"/>
        <v>X</v>
      </c>
      <c r="F106" s="87" t="s">
        <v>53</v>
      </c>
      <c r="G106" s="88">
        <v>9</v>
      </c>
      <c r="H106" s="87" t="str">
        <f t="shared" si="78"/>
        <v>XXX300/9</v>
      </c>
      <c r="I106" s="89" t="s">
        <v>18</v>
      </c>
      <c r="J106" s="89" t="s">
        <v>18</v>
      </c>
      <c r="K106" s="65">
        <v>0.35902777777777778</v>
      </c>
      <c r="L106" s="90">
        <v>0.3611111111111111</v>
      </c>
      <c r="M106" s="87" t="s">
        <v>56</v>
      </c>
      <c r="N106" s="91">
        <v>0.39305555555555555</v>
      </c>
      <c r="O106" s="87" t="s">
        <v>9</v>
      </c>
      <c r="P106" s="87" t="str">
        <f t="shared" si="79"/>
        <v>OK</v>
      </c>
      <c r="Q106" s="4">
        <f t="shared" si="80"/>
        <v>3.1944444444444442E-2</v>
      </c>
      <c r="R106" s="4">
        <f t="shared" si="81"/>
        <v>2.0833333333333259E-3</v>
      </c>
      <c r="S106" s="4">
        <f t="shared" si="82"/>
        <v>3.4027777777777768E-2</v>
      </c>
      <c r="T106" s="4">
        <f t="shared" si="84"/>
        <v>1.1805555555555514E-2</v>
      </c>
      <c r="U106" s="1">
        <v>32.1</v>
      </c>
      <c r="V106" s="1">
        <f>INDEX('Počty dní'!F:J,MATCH(E106,'Počty dní'!H:H,0),4)</f>
        <v>56</v>
      </c>
      <c r="W106" s="17">
        <f t="shared" si="83"/>
        <v>1797.6000000000001</v>
      </c>
      <c r="Y106" s="59"/>
      <c r="Z106" s="59"/>
      <c r="AA106" s="59"/>
    </row>
    <row r="107" spans="1:27" x14ac:dyDescent="0.25">
      <c r="A107" s="86">
        <v>810</v>
      </c>
      <c r="B107" s="87">
        <v>8110</v>
      </c>
      <c r="C107" s="87" t="s">
        <v>2</v>
      </c>
      <c r="D107" s="87"/>
      <c r="E107" s="87" t="str">
        <f t="shared" si="77"/>
        <v>X</v>
      </c>
      <c r="F107" s="87" t="s">
        <v>45</v>
      </c>
      <c r="G107" s="88">
        <v>11</v>
      </c>
      <c r="H107" s="87" t="str">
        <f t="shared" si="78"/>
        <v>XXX290/11</v>
      </c>
      <c r="I107" s="89" t="s">
        <v>18</v>
      </c>
      <c r="J107" s="89" t="s">
        <v>18</v>
      </c>
      <c r="K107" s="65">
        <v>0.52222222222222225</v>
      </c>
      <c r="L107" s="90">
        <v>0.52430555555555558</v>
      </c>
      <c r="M107" s="87" t="s">
        <v>9</v>
      </c>
      <c r="N107" s="91">
        <v>0.54791666666666672</v>
      </c>
      <c r="O107" s="87" t="s">
        <v>19</v>
      </c>
      <c r="P107" s="87" t="str">
        <f t="shared" si="79"/>
        <v>OK</v>
      </c>
      <c r="Q107" s="4">
        <f t="shared" si="80"/>
        <v>2.3611111111111138E-2</v>
      </c>
      <c r="R107" s="4">
        <f t="shared" si="81"/>
        <v>2.0833333333333259E-3</v>
      </c>
      <c r="S107" s="4">
        <f t="shared" si="82"/>
        <v>2.5694444444444464E-2</v>
      </c>
      <c r="T107" s="4">
        <f t="shared" si="84"/>
        <v>0.12916666666666671</v>
      </c>
      <c r="U107" s="1">
        <v>22.2</v>
      </c>
      <c r="V107" s="1">
        <f>INDEX('Počty dní'!F:J,MATCH(E107,'Počty dní'!H:H,0),4)</f>
        <v>56</v>
      </c>
      <c r="W107" s="17">
        <f t="shared" si="83"/>
        <v>1243.2</v>
      </c>
      <c r="Y107" s="59"/>
      <c r="Z107" s="59"/>
      <c r="AA107" s="59"/>
    </row>
    <row r="108" spans="1:27" x14ac:dyDescent="0.25">
      <c r="A108" s="86">
        <v>810</v>
      </c>
      <c r="B108" s="87">
        <v>8110</v>
      </c>
      <c r="C108" s="87" t="s">
        <v>2</v>
      </c>
      <c r="D108" s="87"/>
      <c r="E108" s="87" t="str">
        <f t="shared" si="77"/>
        <v>X</v>
      </c>
      <c r="F108" s="87" t="s">
        <v>113</v>
      </c>
      <c r="G108" s="88">
        <v>9</v>
      </c>
      <c r="H108" s="87" t="str">
        <f t="shared" si="78"/>
        <v>XXX315/9</v>
      </c>
      <c r="I108" s="89" t="s">
        <v>3</v>
      </c>
      <c r="J108" s="89" t="s">
        <v>18</v>
      </c>
      <c r="K108" s="65">
        <v>0.54791666666666672</v>
      </c>
      <c r="L108" s="90">
        <v>0.54999999999999993</v>
      </c>
      <c r="M108" s="87" t="s">
        <v>19</v>
      </c>
      <c r="N108" s="91">
        <v>0.57361111111111118</v>
      </c>
      <c r="O108" s="87" t="s">
        <v>49</v>
      </c>
      <c r="P108" s="87" t="str">
        <f t="shared" si="79"/>
        <v>OK</v>
      </c>
      <c r="Q108" s="4">
        <f t="shared" si="80"/>
        <v>2.3611111111111249E-2</v>
      </c>
      <c r="R108" s="4">
        <f t="shared" si="81"/>
        <v>2.0833333333332149E-3</v>
      </c>
      <c r="S108" s="4">
        <f t="shared" si="82"/>
        <v>2.5694444444444464E-2</v>
      </c>
      <c r="T108" s="4">
        <f t="shared" si="84"/>
        <v>0</v>
      </c>
      <c r="U108" s="1">
        <v>23.9</v>
      </c>
      <c r="V108" s="1">
        <f>INDEX('Počty dní'!F:J,MATCH(E108,'Počty dní'!H:H,0),4)</f>
        <v>56</v>
      </c>
      <c r="W108" s="17">
        <f t="shared" si="83"/>
        <v>1338.3999999999999</v>
      </c>
      <c r="Y108" s="59"/>
      <c r="Z108" s="59"/>
      <c r="AA108" s="59"/>
    </row>
    <row r="109" spans="1:27" x14ac:dyDescent="0.25">
      <c r="A109" s="86">
        <v>810</v>
      </c>
      <c r="B109" s="87">
        <v>8110</v>
      </c>
      <c r="C109" s="87" t="s">
        <v>2</v>
      </c>
      <c r="D109" s="87"/>
      <c r="E109" s="87" t="str">
        <f t="shared" si="77"/>
        <v>X</v>
      </c>
      <c r="F109" s="87" t="s">
        <v>113</v>
      </c>
      <c r="G109" s="88">
        <v>10</v>
      </c>
      <c r="H109" s="87" t="str">
        <f t="shared" si="78"/>
        <v>XXX315/10</v>
      </c>
      <c r="I109" s="89" t="s">
        <v>18</v>
      </c>
      <c r="J109" s="89" t="s">
        <v>18</v>
      </c>
      <c r="K109" s="65">
        <v>0.59027777777777779</v>
      </c>
      <c r="L109" s="90">
        <v>0.59236111111111112</v>
      </c>
      <c r="M109" s="87" t="s">
        <v>49</v>
      </c>
      <c r="N109" s="91">
        <v>0.61527777777777781</v>
      </c>
      <c r="O109" s="87" t="s">
        <v>19</v>
      </c>
      <c r="P109" s="87" t="str">
        <f t="shared" si="79"/>
        <v>OK</v>
      </c>
      <c r="Q109" s="4">
        <f t="shared" si="80"/>
        <v>2.2916666666666696E-2</v>
      </c>
      <c r="R109" s="4">
        <f t="shared" si="81"/>
        <v>2.0833333333333259E-3</v>
      </c>
      <c r="S109" s="4">
        <f t="shared" si="82"/>
        <v>2.5000000000000022E-2</v>
      </c>
      <c r="T109" s="4">
        <f t="shared" si="84"/>
        <v>1.6666666666666607E-2</v>
      </c>
      <c r="U109" s="1">
        <v>23.9</v>
      </c>
      <c r="V109" s="1">
        <f>INDEX('Počty dní'!F:J,MATCH(E109,'Počty dní'!H:H,0),4)</f>
        <v>56</v>
      </c>
      <c r="W109" s="17">
        <f t="shared" si="83"/>
        <v>1338.3999999999999</v>
      </c>
      <c r="Y109" s="59"/>
      <c r="Z109" s="59"/>
      <c r="AA109" s="59"/>
    </row>
    <row r="110" spans="1:27" x14ac:dyDescent="0.25">
      <c r="A110" s="86">
        <v>810</v>
      </c>
      <c r="B110" s="87">
        <v>8110</v>
      </c>
      <c r="C110" s="87" t="s">
        <v>2</v>
      </c>
      <c r="D110" s="87"/>
      <c r="E110" s="87" t="str">
        <f t="shared" si="77"/>
        <v>X</v>
      </c>
      <c r="F110" s="87" t="s">
        <v>45</v>
      </c>
      <c r="G110" s="88">
        <v>20</v>
      </c>
      <c r="H110" s="87" t="str">
        <f t="shared" si="78"/>
        <v>XXX290/20</v>
      </c>
      <c r="I110" s="89" t="s">
        <v>3</v>
      </c>
      <c r="J110" s="89" t="s">
        <v>18</v>
      </c>
      <c r="K110" s="65">
        <v>0.6166666666666667</v>
      </c>
      <c r="L110" s="90">
        <v>0.61805555555555558</v>
      </c>
      <c r="M110" s="87" t="s">
        <v>19</v>
      </c>
      <c r="N110" s="91">
        <v>0.64097222222222217</v>
      </c>
      <c r="O110" s="87" t="s">
        <v>9</v>
      </c>
      <c r="P110" s="87" t="str">
        <f t="shared" si="79"/>
        <v>OK</v>
      </c>
      <c r="Q110" s="4">
        <f t="shared" si="80"/>
        <v>2.2916666666666585E-2</v>
      </c>
      <c r="R110" s="4">
        <f t="shared" si="81"/>
        <v>1.388888888888884E-3</v>
      </c>
      <c r="S110" s="4">
        <f t="shared" si="82"/>
        <v>2.4305555555555469E-2</v>
      </c>
      <c r="T110" s="4">
        <f t="shared" si="84"/>
        <v>1.388888888888884E-3</v>
      </c>
      <c r="U110" s="1">
        <v>22.2</v>
      </c>
      <c r="V110" s="1">
        <f>INDEX('Počty dní'!F:J,MATCH(E110,'Počty dní'!H:H,0),4)</f>
        <v>56</v>
      </c>
      <c r="W110" s="17">
        <f t="shared" si="83"/>
        <v>1243.2</v>
      </c>
      <c r="Y110" s="59"/>
      <c r="Z110" s="59"/>
      <c r="AA110" s="59"/>
    </row>
    <row r="111" spans="1:27" x14ac:dyDescent="0.25">
      <c r="A111" s="86">
        <v>810</v>
      </c>
      <c r="B111" s="87">
        <v>8110</v>
      </c>
      <c r="C111" s="87" t="s">
        <v>2</v>
      </c>
      <c r="D111" s="87"/>
      <c r="E111" s="87" t="str">
        <f t="shared" si="77"/>
        <v>X</v>
      </c>
      <c r="F111" s="87" t="s">
        <v>34</v>
      </c>
      <c r="G111" s="88">
        <v>9</v>
      </c>
      <c r="H111" s="87" t="str">
        <f t="shared" si="78"/>
        <v>XXX321/9</v>
      </c>
      <c r="I111" s="89" t="s">
        <v>3</v>
      </c>
      <c r="J111" s="89" t="s">
        <v>18</v>
      </c>
      <c r="K111" s="65">
        <v>0.64722222222222225</v>
      </c>
      <c r="L111" s="90">
        <v>0.64930555555555558</v>
      </c>
      <c r="M111" s="87" t="s">
        <v>9</v>
      </c>
      <c r="N111" s="91">
        <v>0.67083333333333339</v>
      </c>
      <c r="O111" s="87" t="s">
        <v>16</v>
      </c>
      <c r="P111" s="87" t="str">
        <f t="shared" si="79"/>
        <v>OK</v>
      </c>
      <c r="Q111" s="4">
        <f t="shared" si="80"/>
        <v>2.1527777777777812E-2</v>
      </c>
      <c r="R111" s="4">
        <f t="shared" si="81"/>
        <v>2.0833333333333259E-3</v>
      </c>
      <c r="S111" s="4">
        <f t="shared" si="82"/>
        <v>2.3611111111111138E-2</v>
      </c>
      <c r="T111" s="4">
        <f t="shared" si="84"/>
        <v>6.2500000000000888E-3</v>
      </c>
      <c r="U111" s="1">
        <v>18.600000000000001</v>
      </c>
      <c r="V111" s="1">
        <f>INDEX('Počty dní'!F:J,MATCH(E111,'Počty dní'!H:H,0),4)</f>
        <v>56</v>
      </c>
      <c r="W111" s="17">
        <f t="shared" si="83"/>
        <v>1041.6000000000001</v>
      </c>
      <c r="Y111" s="59"/>
      <c r="Z111" s="59"/>
      <c r="AA111" s="59"/>
    </row>
    <row r="112" spans="1:27" ht="15.75" thickBot="1" x14ac:dyDescent="0.3">
      <c r="A112" s="86">
        <v>810</v>
      </c>
      <c r="B112" s="87">
        <v>8110</v>
      </c>
      <c r="C112" s="87" t="s">
        <v>2</v>
      </c>
      <c r="D112" s="87"/>
      <c r="E112" s="87" t="str">
        <f t="shared" si="77"/>
        <v>X</v>
      </c>
      <c r="F112" s="87" t="s">
        <v>34</v>
      </c>
      <c r="G112" s="88">
        <v>12</v>
      </c>
      <c r="H112" s="87" t="str">
        <f t="shared" si="78"/>
        <v>XXX321/12</v>
      </c>
      <c r="I112" s="89" t="s">
        <v>3</v>
      </c>
      <c r="J112" s="89" t="s">
        <v>18</v>
      </c>
      <c r="K112" s="65">
        <v>0.70277777777777772</v>
      </c>
      <c r="L112" s="90">
        <v>0.70416666666666661</v>
      </c>
      <c r="M112" s="87" t="s">
        <v>16</v>
      </c>
      <c r="N112" s="91">
        <v>0.71805555555555556</v>
      </c>
      <c r="O112" s="87" t="s">
        <v>84</v>
      </c>
      <c r="P112" s="87"/>
      <c r="Q112" s="4">
        <f t="shared" si="80"/>
        <v>1.3888888888888951E-2</v>
      </c>
      <c r="R112" s="4">
        <f t="shared" si="81"/>
        <v>1.388888888888884E-3</v>
      </c>
      <c r="S112" s="4">
        <f t="shared" si="82"/>
        <v>1.5277777777777835E-2</v>
      </c>
      <c r="T112" s="4">
        <f t="shared" si="84"/>
        <v>3.1944444444444331E-2</v>
      </c>
      <c r="U112" s="1">
        <v>10.3</v>
      </c>
      <c r="V112" s="1">
        <f>INDEX('Počty dní'!F:J,MATCH(E112,'Počty dní'!H:H,0),4)</f>
        <v>56</v>
      </c>
      <c r="W112" s="17">
        <f t="shared" si="83"/>
        <v>576.80000000000007</v>
      </c>
      <c r="Y112" s="59"/>
      <c r="Z112" s="59"/>
      <c r="AA112" s="59"/>
    </row>
    <row r="113" spans="1:27" ht="15.75" thickBot="1" x14ac:dyDescent="0.3">
      <c r="A113" s="106" t="str">
        <f ca="1">CONCATENATE(INDIRECT("R[-3]C[0]",FALSE),"celkem")</f>
        <v>810celkem</v>
      </c>
      <c r="B113" s="107"/>
      <c r="C113" s="107" t="str">
        <f ca="1">INDIRECT("R[-1]C[12]",FALSE)</f>
        <v>Opatov</v>
      </c>
      <c r="D113" s="108"/>
      <c r="E113" s="107"/>
      <c r="F113" s="108"/>
      <c r="G113" s="109"/>
      <c r="H113" s="110"/>
      <c r="I113" s="111"/>
      <c r="J113" s="112" t="str">
        <f ca="1">INDIRECT("R[-3]C[0]",FALSE)</f>
        <v>V</v>
      </c>
      <c r="K113" s="113"/>
      <c r="L113" s="114"/>
      <c r="M113" s="115"/>
      <c r="N113" s="114"/>
      <c r="O113" s="116"/>
      <c r="P113" s="107"/>
      <c r="Q113" s="8">
        <f>SUM(Q104:Q112)</f>
        <v>0.2743055555555558</v>
      </c>
      <c r="R113" s="8">
        <f>SUM(R104:R112)</f>
        <v>1.7361111111110966E-2</v>
      </c>
      <c r="S113" s="8">
        <f>SUM(S104:S112)</f>
        <v>0.29166666666666674</v>
      </c>
      <c r="T113" s="8">
        <f>SUM(T104:T112)</f>
        <v>0.21944444444444439</v>
      </c>
      <c r="U113" s="9">
        <f>SUM(U104:U112)</f>
        <v>257</v>
      </c>
      <c r="V113" s="10"/>
      <c r="W113" s="11">
        <f>SUM(W104:W112)</f>
        <v>14392</v>
      </c>
      <c r="Y113" s="59"/>
      <c r="Z113" s="59"/>
      <c r="AA113" s="59"/>
    </row>
    <row r="114" spans="1:27" x14ac:dyDescent="0.25">
      <c r="L114" s="78"/>
      <c r="N114" s="79"/>
      <c r="Q114" s="2"/>
      <c r="R114" s="2"/>
      <c r="S114" s="2"/>
      <c r="T114" s="2"/>
      <c r="Y114" s="59"/>
      <c r="Z114" s="59"/>
      <c r="AA114" s="59"/>
    </row>
    <row r="115" spans="1:27" ht="15.75" thickBot="1" x14ac:dyDescent="0.3">
      <c r="Y115" s="59"/>
      <c r="Z115" s="59"/>
      <c r="AA115" s="59"/>
    </row>
    <row r="116" spans="1:27" x14ac:dyDescent="0.25">
      <c r="A116" s="80">
        <v>811</v>
      </c>
      <c r="B116" s="81">
        <v>8111</v>
      </c>
      <c r="C116" s="81" t="s">
        <v>2</v>
      </c>
      <c r="D116" s="81"/>
      <c r="E116" s="81" t="str">
        <f>CONCATENATE(C116,D116)</f>
        <v>X</v>
      </c>
      <c r="F116" s="81" t="s">
        <v>112</v>
      </c>
      <c r="G116" s="82">
        <v>2</v>
      </c>
      <c r="H116" s="81" t="str">
        <f t="shared" ref="H116:H125" si="85">CONCATENATE(F116,"/",G116)</f>
        <v>XXX305/2</v>
      </c>
      <c r="I116" s="83" t="s">
        <v>3</v>
      </c>
      <c r="J116" s="83" t="s">
        <v>18</v>
      </c>
      <c r="K116" s="67">
        <v>0.19791666666666666</v>
      </c>
      <c r="L116" s="84">
        <v>0.1986111111111111</v>
      </c>
      <c r="M116" s="81" t="s">
        <v>59</v>
      </c>
      <c r="N116" s="85">
        <v>0.22152777777777777</v>
      </c>
      <c r="O116" s="81" t="s">
        <v>55</v>
      </c>
      <c r="P116" s="81" t="str">
        <f t="shared" ref="P116:P124" si="86">IF(M117=O116,"OK","POZOR")</f>
        <v>OK</v>
      </c>
      <c r="Q116" s="14">
        <f t="shared" ref="Q116:Q125" si="87">IF(ISNUMBER(G116),N116-L116,IF(F116="přejezd",N116-L116,0))</f>
        <v>2.2916666666666669E-2</v>
      </c>
      <c r="R116" s="14">
        <f t="shared" ref="R116:R125" si="88">IF(ISNUMBER(G116),L116-K116,0)</f>
        <v>6.9444444444444198E-4</v>
      </c>
      <c r="S116" s="14">
        <f t="shared" ref="S116:S125" si="89">Q116+R116</f>
        <v>2.361111111111111E-2</v>
      </c>
      <c r="T116" s="14"/>
      <c r="U116" s="13">
        <v>19.2</v>
      </c>
      <c r="V116" s="13">
        <f>INDEX('Počty dní'!F:J,MATCH(E116,'Počty dní'!H:H,0),4)</f>
        <v>56</v>
      </c>
      <c r="W116" s="16">
        <f t="shared" ref="W116" si="90">V116*U116</f>
        <v>1075.2</v>
      </c>
      <c r="Y116" s="59"/>
      <c r="Z116" s="59"/>
      <c r="AA116" s="59"/>
    </row>
    <row r="117" spans="1:27" x14ac:dyDescent="0.25">
      <c r="A117" s="86">
        <v>811</v>
      </c>
      <c r="B117" s="87">
        <v>8111</v>
      </c>
      <c r="C117" s="87" t="s">
        <v>2</v>
      </c>
      <c r="D117" s="87"/>
      <c r="E117" s="87" t="str">
        <f t="shared" ref="E117" si="91">CONCATENATE(C117,D117)</f>
        <v>X</v>
      </c>
      <c r="F117" s="87" t="s">
        <v>112</v>
      </c>
      <c r="G117" s="88">
        <v>1</v>
      </c>
      <c r="H117" s="87" t="str">
        <f t="shared" si="85"/>
        <v>XXX305/1</v>
      </c>
      <c r="I117" s="89" t="s">
        <v>3</v>
      </c>
      <c r="J117" s="89" t="s">
        <v>18</v>
      </c>
      <c r="K117" s="65">
        <v>0.2388888888888889</v>
      </c>
      <c r="L117" s="90">
        <v>0.23958333333333334</v>
      </c>
      <c r="M117" s="87" t="s">
        <v>55</v>
      </c>
      <c r="N117" s="91">
        <v>0.25972222222222224</v>
      </c>
      <c r="O117" s="87" t="s">
        <v>59</v>
      </c>
      <c r="P117" s="87" t="str">
        <f t="shared" si="86"/>
        <v>OK</v>
      </c>
      <c r="Q117" s="4">
        <f t="shared" si="87"/>
        <v>2.0138888888888901E-2</v>
      </c>
      <c r="R117" s="4">
        <f t="shared" si="88"/>
        <v>6.9444444444444198E-4</v>
      </c>
      <c r="S117" s="4">
        <f t="shared" si="89"/>
        <v>2.0833333333333343E-2</v>
      </c>
      <c r="T117" s="4">
        <f t="shared" ref="T117:T125" si="92">K117-N116</f>
        <v>1.7361111111111133E-2</v>
      </c>
      <c r="U117" s="1">
        <v>17.600000000000001</v>
      </c>
      <c r="V117" s="1">
        <f>INDEX('Počty dní'!F:J,MATCH(E117,'Počty dní'!H:H,0),4)</f>
        <v>56</v>
      </c>
      <c r="W117" s="17">
        <f>V117*U117</f>
        <v>985.60000000000014</v>
      </c>
      <c r="Y117" s="59"/>
      <c r="Z117" s="59"/>
      <c r="AA117" s="59"/>
    </row>
    <row r="118" spans="1:27" x14ac:dyDescent="0.25">
      <c r="A118" s="86">
        <v>811</v>
      </c>
      <c r="B118" s="87">
        <v>8111</v>
      </c>
      <c r="C118" s="87" t="s">
        <v>2</v>
      </c>
      <c r="D118" s="87"/>
      <c r="E118" s="87" t="str">
        <f>CONCATENATE(C118,D118)</f>
        <v>X</v>
      </c>
      <c r="F118" s="87" t="s">
        <v>112</v>
      </c>
      <c r="G118" s="88">
        <v>4</v>
      </c>
      <c r="H118" s="87" t="str">
        <f t="shared" si="85"/>
        <v>XXX305/4</v>
      </c>
      <c r="I118" s="89" t="s">
        <v>18</v>
      </c>
      <c r="J118" s="89" t="s">
        <v>18</v>
      </c>
      <c r="K118" s="65">
        <v>0.27916666666666667</v>
      </c>
      <c r="L118" s="90">
        <v>0.28194444444444444</v>
      </c>
      <c r="M118" s="87" t="s">
        <v>59</v>
      </c>
      <c r="N118" s="91">
        <v>0.30625000000000002</v>
      </c>
      <c r="O118" s="87" t="s">
        <v>126</v>
      </c>
      <c r="P118" s="87" t="str">
        <f t="shared" si="86"/>
        <v>OK</v>
      </c>
      <c r="Q118" s="4">
        <f t="shared" si="87"/>
        <v>2.430555555555558E-2</v>
      </c>
      <c r="R118" s="4">
        <f t="shared" si="88"/>
        <v>2.7777777777777679E-3</v>
      </c>
      <c r="S118" s="4">
        <f t="shared" si="89"/>
        <v>2.7083333333333348E-2</v>
      </c>
      <c r="T118" s="4">
        <f t="shared" si="92"/>
        <v>1.9444444444444431E-2</v>
      </c>
      <c r="U118" s="1">
        <v>20</v>
      </c>
      <c r="V118" s="1">
        <f>INDEX('Počty dní'!F:J,MATCH(E118,'Počty dní'!H:H,0),4)</f>
        <v>56</v>
      </c>
      <c r="W118" s="17">
        <f>V118*U118</f>
        <v>1120</v>
      </c>
      <c r="Y118" s="59"/>
      <c r="Z118" s="59"/>
      <c r="AA118" s="59"/>
    </row>
    <row r="119" spans="1:27" x14ac:dyDescent="0.25">
      <c r="A119" s="86">
        <v>811</v>
      </c>
      <c r="B119" s="87">
        <v>8111</v>
      </c>
      <c r="C119" s="87" t="s">
        <v>2</v>
      </c>
      <c r="D119" s="87"/>
      <c r="E119" s="87" t="str">
        <f>CONCATENATE(C119,D119)</f>
        <v>X</v>
      </c>
      <c r="F119" s="87" t="s">
        <v>109</v>
      </c>
      <c r="G119" s="88"/>
      <c r="H119" s="87" t="str">
        <f t="shared" si="85"/>
        <v>přejezd/</v>
      </c>
      <c r="I119" s="89"/>
      <c r="J119" s="89" t="s">
        <v>18</v>
      </c>
      <c r="K119" s="65">
        <v>0.30625000000000002</v>
      </c>
      <c r="L119" s="90">
        <v>0.30625000000000002</v>
      </c>
      <c r="M119" s="87" t="s">
        <v>126</v>
      </c>
      <c r="N119" s="91">
        <v>0.30763888888888891</v>
      </c>
      <c r="O119" s="87" t="s">
        <v>55</v>
      </c>
      <c r="P119" s="87" t="str">
        <f t="shared" si="86"/>
        <v>OK</v>
      </c>
      <c r="Q119" s="4">
        <f t="shared" si="87"/>
        <v>1.388888888888884E-3</v>
      </c>
      <c r="R119" s="4">
        <f t="shared" si="88"/>
        <v>0</v>
      </c>
      <c r="S119" s="4">
        <f t="shared" si="89"/>
        <v>1.388888888888884E-3</v>
      </c>
      <c r="T119" s="4">
        <f t="shared" si="92"/>
        <v>0</v>
      </c>
      <c r="U119" s="1">
        <v>0</v>
      </c>
      <c r="V119" s="1">
        <f>INDEX('Počty dní'!F:J,MATCH(E119,'Počty dní'!H:H,0),4)</f>
        <v>56</v>
      </c>
      <c r="W119" s="17">
        <f>V119*U119</f>
        <v>0</v>
      </c>
      <c r="Y119" s="59"/>
      <c r="Z119" s="59"/>
      <c r="AA119" s="59"/>
    </row>
    <row r="120" spans="1:27" x14ac:dyDescent="0.25">
      <c r="A120" s="86">
        <v>811</v>
      </c>
      <c r="B120" s="87">
        <v>8111</v>
      </c>
      <c r="C120" s="87" t="s">
        <v>2</v>
      </c>
      <c r="D120" s="87"/>
      <c r="E120" s="87" t="str">
        <f t="shared" ref="E120" si="93">CONCATENATE(C120,D120)</f>
        <v>X</v>
      </c>
      <c r="F120" s="87" t="s">
        <v>53</v>
      </c>
      <c r="G120" s="88">
        <v>16</v>
      </c>
      <c r="H120" s="87" t="str">
        <f t="shared" si="85"/>
        <v>XXX300/16</v>
      </c>
      <c r="I120" s="89" t="s">
        <v>3</v>
      </c>
      <c r="J120" s="89" t="s">
        <v>18</v>
      </c>
      <c r="K120" s="65">
        <v>0.36249999999999999</v>
      </c>
      <c r="L120" s="90">
        <v>0.36388888888888887</v>
      </c>
      <c r="M120" s="87" t="s">
        <v>55</v>
      </c>
      <c r="N120" s="91">
        <v>0.43055555555555558</v>
      </c>
      <c r="O120" s="87" t="s">
        <v>56</v>
      </c>
      <c r="P120" s="87" t="str">
        <f t="shared" si="86"/>
        <v>OK</v>
      </c>
      <c r="Q120" s="4">
        <f t="shared" si="87"/>
        <v>6.6666666666666707E-2</v>
      </c>
      <c r="R120" s="4">
        <f t="shared" si="88"/>
        <v>1.388888888888884E-3</v>
      </c>
      <c r="S120" s="4">
        <f t="shared" si="89"/>
        <v>6.8055555555555591E-2</v>
      </c>
      <c r="T120" s="4">
        <f t="shared" si="92"/>
        <v>5.4861111111111083E-2</v>
      </c>
      <c r="U120" s="1">
        <v>60.8</v>
      </c>
      <c r="V120" s="1">
        <f>INDEX('Počty dní'!F:J,MATCH(E120,'Počty dní'!H:H,0),4)</f>
        <v>56</v>
      </c>
      <c r="W120" s="17">
        <f t="shared" ref="W120" si="94">V120*U120</f>
        <v>3404.7999999999997</v>
      </c>
      <c r="Y120" s="59"/>
      <c r="Z120" s="59"/>
      <c r="AA120" s="59"/>
    </row>
    <row r="121" spans="1:27" x14ac:dyDescent="0.25">
      <c r="A121" s="86">
        <v>811</v>
      </c>
      <c r="B121" s="87">
        <v>8111</v>
      </c>
      <c r="C121" s="87" t="s">
        <v>2</v>
      </c>
      <c r="D121" s="87"/>
      <c r="E121" s="87" t="str">
        <f>CONCATENATE(C121,D121)</f>
        <v>X</v>
      </c>
      <c r="F121" s="87" t="s">
        <v>53</v>
      </c>
      <c r="G121" s="88">
        <v>13</v>
      </c>
      <c r="H121" s="87" t="str">
        <f t="shared" si="85"/>
        <v>XXX300/13</v>
      </c>
      <c r="I121" s="89" t="s">
        <v>3</v>
      </c>
      <c r="J121" s="89" t="s">
        <v>18</v>
      </c>
      <c r="K121" s="65">
        <v>0.44097222222222221</v>
      </c>
      <c r="L121" s="90">
        <v>0.44444444444444442</v>
      </c>
      <c r="M121" s="87" t="s">
        <v>56</v>
      </c>
      <c r="N121" s="91">
        <v>0.47638888888888892</v>
      </c>
      <c r="O121" s="87" t="s">
        <v>9</v>
      </c>
      <c r="P121" s="87" t="str">
        <f t="shared" si="86"/>
        <v>OK</v>
      </c>
      <c r="Q121" s="4">
        <f t="shared" si="87"/>
        <v>3.1944444444444497E-2</v>
      </c>
      <c r="R121" s="4">
        <f t="shared" si="88"/>
        <v>3.4722222222222099E-3</v>
      </c>
      <c r="S121" s="4">
        <f t="shared" si="89"/>
        <v>3.5416666666666707E-2</v>
      </c>
      <c r="T121" s="4">
        <f t="shared" si="92"/>
        <v>1.041666666666663E-2</v>
      </c>
      <c r="U121" s="1">
        <v>32.1</v>
      </c>
      <c r="V121" s="1">
        <f>INDEX('Počty dní'!F:J,MATCH(E121,'Počty dní'!H:H,0),4)</f>
        <v>56</v>
      </c>
      <c r="W121" s="17">
        <f>V121*U121</f>
        <v>1797.6000000000001</v>
      </c>
      <c r="Y121" s="59"/>
      <c r="Z121" s="59"/>
      <c r="AA121" s="59"/>
    </row>
    <row r="122" spans="1:27" x14ac:dyDescent="0.25">
      <c r="A122" s="86">
        <v>811</v>
      </c>
      <c r="B122" s="87">
        <v>8111</v>
      </c>
      <c r="C122" s="87" t="s">
        <v>2</v>
      </c>
      <c r="D122" s="87"/>
      <c r="E122" s="87" t="str">
        <f>CONCATENATE(C122,D122)</f>
        <v>X</v>
      </c>
      <c r="F122" s="87" t="s">
        <v>109</v>
      </c>
      <c r="G122" s="88"/>
      <c r="H122" s="87" t="str">
        <f t="shared" si="85"/>
        <v>přejezd/</v>
      </c>
      <c r="I122" s="89"/>
      <c r="J122" s="89" t="s">
        <v>18</v>
      </c>
      <c r="K122" s="65">
        <v>0.58819444444444446</v>
      </c>
      <c r="L122" s="90">
        <v>0.58819444444444446</v>
      </c>
      <c r="M122" s="87" t="s">
        <v>9</v>
      </c>
      <c r="N122" s="91">
        <v>0.59375</v>
      </c>
      <c r="O122" s="87" t="s">
        <v>58</v>
      </c>
      <c r="P122" s="87" t="str">
        <f t="shared" si="86"/>
        <v>OK</v>
      </c>
      <c r="Q122" s="4">
        <f t="shared" si="87"/>
        <v>5.5555555555555358E-3</v>
      </c>
      <c r="R122" s="4">
        <f t="shared" si="88"/>
        <v>0</v>
      </c>
      <c r="S122" s="4">
        <f t="shared" si="89"/>
        <v>5.5555555555555358E-3</v>
      </c>
      <c r="T122" s="4">
        <f t="shared" si="92"/>
        <v>0.11180555555555555</v>
      </c>
      <c r="U122" s="1">
        <v>0</v>
      </c>
      <c r="V122" s="1">
        <f>INDEX('Počty dní'!F:J,MATCH(E122,'Počty dní'!H:H,0),4)</f>
        <v>56</v>
      </c>
      <c r="W122" s="17">
        <f>V122*U122</f>
        <v>0</v>
      </c>
      <c r="Y122" s="59"/>
      <c r="Z122" s="59"/>
      <c r="AA122" s="59"/>
    </row>
    <row r="123" spans="1:27" x14ac:dyDescent="0.25">
      <c r="A123" s="86">
        <v>811</v>
      </c>
      <c r="B123" s="87">
        <v>8111</v>
      </c>
      <c r="C123" s="87" t="s">
        <v>2</v>
      </c>
      <c r="D123" s="87"/>
      <c r="E123" s="87" t="str">
        <f>CONCATENATE(C123,D123)</f>
        <v>X</v>
      </c>
      <c r="F123" s="87" t="s">
        <v>53</v>
      </c>
      <c r="G123" s="88">
        <v>28</v>
      </c>
      <c r="H123" s="87" t="str">
        <f t="shared" si="85"/>
        <v>XXX300/28</v>
      </c>
      <c r="I123" s="89" t="s">
        <v>18</v>
      </c>
      <c r="J123" s="89" t="s">
        <v>18</v>
      </c>
      <c r="K123" s="65">
        <v>0.59583333333333333</v>
      </c>
      <c r="L123" s="90">
        <v>0.59791666666666665</v>
      </c>
      <c r="M123" s="87" t="s">
        <v>58</v>
      </c>
      <c r="N123" s="91">
        <v>0.63888888888888895</v>
      </c>
      <c r="O123" s="87" t="s">
        <v>56</v>
      </c>
      <c r="P123" s="87" t="str">
        <f t="shared" si="86"/>
        <v>OK</v>
      </c>
      <c r="Q123" s="4">
        <f t="shared" si="87"/>
        <v>4.0972222222222299E-2</v>
      </c>
      <c r="R123" s="4">
        <f t="shared" si="88"/>
        <v>2.0833333333333259E-3</v>
      </c>
      <c r="S123" s="4">
        <f t="shared" si="89"/>
        <v>4.3055555555555625E-2</v>
      </c>
      <c r="T123" s="4">
        <f t="shared" si="92"/>
        <v>2.0833333333333259E-3</v>
      </c>
      <c r="U123" s="1">
        <v>34.5</v>
      </c>
      <c r="V123" s="1">
        <f>INDEX('Počty dní'!F:J,MATCH(E123,'Počty dní'!H:H,0),4)</f>
        <v>56</v>
      </c>
      <c r="W123" s="17">
        <f t="shared" ref="W123:W125" si="95">V123*U123</f>
        <v>1932</v>
      </c>
      <c r="Y123" s="59"/>
      <c r="Z123" s="59"/>
      <c r="AA123" s="59"/>
    </row>
    <row r="124" spans="1:27" x14ac:dyDescent="0.25">
      <c r="A124" s="86">
        <v>811</v>
      </c>
      <c r="B124" s="87">
        <v>8111</v>
      </c>
      <c r="C124" s="87" t="s">
        <v>2</v>
      </c>
      <c r="D124" s="87"/>
      <c r="E124" s="87" t="str">
        <f>CONCATENATE(C124,D124)</f>
        <v>X</v>
      </c>
      <c r="F124" s="87" t="s">
        <v>53</v>
      </c>
      <c r="G124" s="88">
        <v>29</v>
      </c>
      <c r="H124" s="87" t="str">
        <f t="shared" si="85"/>
        <v>XXX300/29</v>
      </c>
      <c r="I124" s="89" t="s">
        <v>18</v>
      </c>
      <c r="J124" s="89" t="s">
        <v>18</v>
      </c>
      <c r="K124" s="65">
        <v>0.64930555555555558</v>
      </c>
      <c r="L124" s="90">
        <v>0.65277777777777779</v>
      </c>
      <c r="M124" s="87" t="s">
        <v>56</v>
      </c>
      <c r="N124" s="91">
        <v>0.71597222222222223</v>
      </c>
      <c r="O124" s="87" t="s">
        <v>55</v>
      </c>
      <c r="P124" s="87" t="str">
        <f t="shared" si="86"/>
        <v>OK</v>
      </c>
      <c r="Q124" s="4">
        <f t="shared" si="87"/>
        <v>6.3194444444444442E-2</v>
      </c>
      <c r="R124" s="4">
        <f t="shared" si="88"/>
        <v>3.4722222222222099E-3</v>
      </c>
      <c r="S124" s="4">
        <f t="shared" si="89"/>
        <v>6.6666666666666652E-2</v>
      </c>
      <c r="T124" s="4">
        <f t="shared" si="92"/>
        <v>1.041666666666663E-2</v>
      </c>
      <c r="U124" s="1">
        <v>58.5</v>
      </c>
      <c r="V124" s="1">
        <f>INDEX('Počty dní'!F:J,MATCH(E124,'Počty dní'!H:H,0),4)</f>
        <v>56</v>
      </c>
      <c r="W124" s="17">
        <f t="shared" si="95"/>
        <v>3276</v>
      </c>
      <c r="Y124" s="59"/>
      <c r="Z124" s="59"/>
      <c r="AA124" s="59"/>
    </row>
    <row r="125" spans="1:27" ht="15.75" thickBot="1" x14ac:dyDescent="0.3">
      <c r="A125" s="86">
        <v>811</v>
      </c>
      <c r="B125" s="87">
        <v>8111</v>
      </c>
      <c r="C125" s="87" t="s">
        <v>2</v>
      </c>
      <c r="D125" s="87"/>
      <c r="E125" s="87" t="str">
        <f>CONCATENATE(C125,D125)</f>
        <v>X</v>
      </c>
      <c r="F125" s="87" t="s">
        <v>112</v>
      </c>
      <c r="G125" s="88">
        <v>7</v>
      </c>
      <c r="H125" s="87" t="str">
        <f t="shared" si="85"/>
        <v>XXX305/7</v>
      </c>
      <c r="I125" s="89" t="s">
        <v>3</v>
      </c>
      <c r="J125" s="89" t="s">
        <v>18</v>
      </c>
      <c r="K125" s="65">
        <v>0.73541666666666672</v>
      </c>
      <c r="L125" s="90">
        <v>0.73611111111111116</v>
      </c>
      <c r="M125" s="87" t="s">
        <v>55</v>
      </c>
      <c r="N125" s="91">
        <v>0.75902777777777775</v>
      </c>
      <c r="O125" s="87" t="s">
        <v>59</v>
      </c>
      <c r="P125" s="87"/>
      <c r="Q125" s="4">
        <f t="shared" si="87"/>
        <v>2.2916666666666585E-2</v>
      </c>
      <c r="R125" s="4">
        <f t="shared" si="88"/>
        <v>6.9444444444444198E-4</v>
      </c>
      <c r="S125" s="4">
        <f t="shared" si="89"/>
        <v>2.3611111111111027E-2</v>
      </c>
      <c r="T125" s="4">
        <f t="shared" si="92"/>
        <v>1.9444444444444486E-2</v>
      </c>
      <c r="U125" s="1">
        <v>19.2</v>
      </c>
      <c r="V125" s="1">
        <f>INDEX('Počty dní'!F:J,MATCH(E125,'Počty dní'!H:H,0),4)</f>
        <v>56</v>
      </c>
      <c r="W125" s="17">
        <f t="shared" si="95"/>
        <v>1075.2</v>
      </c>
      <c r="Y125" s="59"/>
      <c r="Z125" s="59"/>
      <c r="AA125" s="59"/>
    </row>
    <row r="126" spans="1:27" ht="15.75" thickBot="1" x14ac:dyDescent="0.3">
      <c r="A126" s="106" t="str">
        <f ca="1">CONCATENATE(INDIRECT("R[-3]C[0]",FALSE),"celkem")</f>
        <v>811celkem</v>
      </c>
      <c r="B126" s="107"/>
      <c r="C126" s="107" t="str">
        <f ca="1">INDIRECT("R[-1]C[12]",FALSE)</f>
        <v>Kámen</v>
      </c>
      <c r="D126" s="108"/>
      <c r="E126" s="107"/>
      <c r="F126" s="108"/>
      <c r="G126" s="109"/>
      <c r="H126" s="110"/>
      <c r="I126" s="111"/>
      <c r="J126" s="112" t="str">
        <f ca="1">INDIRECT("R[-3]C[0]",FALSE)</f>
        <v>V</v>
      </c>
      <c r="K126" s="113"/>
      <c r="L126" s="114"/>
      <c r="M126" s="115"/>
      <c r="N126" s="114"/>
      <c r="O126" s="116"/>
      <c r="P126" s="107"/>
      <c r="Q126" s="8">
        <f>SUM(Q116:Q125)</f>
        <v>0.3000000000000001</v>
      </c>
      <c r="R126" s="8">
        <f t="shared" ref="R126:T126" si="96">SUM(R116:R125)</f>
        <v>1.5277777777777724E-2</v>
      </c>
      <c r="S126" s="8">
        <f t="shared" si="96"/>
        <v>0.31527777777777782</v>
      </c>
      <c r="T126" s="8">
        <f t="shared" si="96"/>
        <v>0.24583333333333326</v>
      </c>
      <c r="U126" s="9">
        <f>SUM(U116:U125)</f>
        <v>261.89999999999998</v>
      </c>
      <c r="V126" s="10"/>
      <c r="W126" s="11">
        <f>SUM(W116:W125)</f>
        <v>14666.400000000001</v>
      </c>
      <c r="Y126" s="59"/>
      <c r="Z126" s="59"/>
      <c r="AA126" s="59"/>
    </row>
    <row r="127" spans="1:27" x14ac:dyDescent="0.25">
      <c r="K127" s="75"/>
      <c r="L127" s="75"/>
      <c r="Y127" s="59"/>
      <c r="Z127" s="59"/>
      <c r="AA127" s="59"/>
    </row>
    <row r="128" spans="1:27" ht="15.75" thickBot="1" x14ac:dyDescent="0.3">
      <c r="L128" s="78"/>
      <c r="N128" s="79"/>
      <c r="Q128" s="2"/>
      <c r="R128" s="2"/>
      <c r="S128" s="2"/>
      <c r="T128" s="2"/>
      <c r="Y128" s="59"/>
      <c r="Z128" s="59"/>
      <c r="AA128" s="59"/>
    </row>
    <row r="129" spans="1:27" x14ac:dyDescent="0.25">
      <c r="A129" s="80">
        <v>812</v>
      </c>
      <c r="B129" s="81">
        <v>8112</v>
      </c>
      <c r="C129" s="81" t="s">
        <v>2</v>
      </c>
      <c r="D129" s="81"/>
      <c r="E129" s="81" t="str">
        <f t="shared" ref="E129:E135" si="97">CONCATENATE(C129,D129)</f>
        <v>X</v>
      </c>
      <c r="F129" s="81" t="s">
        <v>53</v>
      </c>
      <c r="G129" s="82">
        <v>4</v>
      </c>
      <c r="H129" s="81" t="str">
        <f t="shared" ref="H129:H135" si="98">CONCATENATE(F129,"/",G129)</f>
        <v>XXX300/4</v>
      </c>
      <c r="I129" s="83" t="s">
        <v>18</v>
      </c>
      <c r="J129" s="83" t="s">
        <v>18</v>
      </c>
      <c r="K129" s="67">
        <v>0.1986111111111111</v>
      </c>
      <c r="L129" s="84">
        <v>0.2</v>
      </c>
      <c r="M129" s="81" t="s">
        <v>55</v>
      </c>
      <c r="N129" s="85">
        <v>0.2638888888888889</v>
      </c>
      <c r="O129" s="81" t="s">
        <v>56</v>
      </c>
      <c r="P129" s="81" t="str">
        <f t="shared" ref="P129:P134" si="99">IF(M130=O129,"OK","POZOR")</f>
        <v>OK</v>
      </c>
      <c r="Q129" s="14">
        <f t="shared" ref="Q129:Q135" si="100">IF(ISNUMBER(G129),N129-L129,IF(F129="přejezd",N129-L129,0))</f>
        <v>6.3888888888888884E-2</v>
      </c>
      <c r="R129" s="14">
        <f t="shared" ref="R129:R135" si="101">IF(ISNUMBER(G129),L129-K129,0)</f>
        <v>1.3888888888889117E-3</v>
      </c>
      <c r="S129" s="14">
        <f t="shared" ref="S129:S135" si="102">Q129+R129</f>
        <v>6.5277777777777796E-2</v>
      </c>
      <c r="T129" s="14"/>
      <c r="U129" s="13">
        <v>58.5</v>
      </c>
      <c r="V129" s="13">
        <f>INDEX('Počty dní'!F:J,MATCH(E129,'Počty dní'!H:H,0),4)</f>
        <v>56</v>
      </c>
      <c r="W129" s="16">
        <f t="shared" ref="W129:W135" si="103">V129*U129</f>
        <v>3276</v>
      </c>
      <c r="Y129" s="59"/>
      <c r="Z129" s="59"/>
      <c r="AA129" s="59"/>
    </row>
    <row r="130" spans="1:27" x14ac:dyDescent="0.25">
      <c r="A130" s="86">
        <v>812</v>
      </c>
      <c r="B130" s="87">
        <v>8112</v>
      </c>
      <c r="C130" s="87" t="s">
        <v>2</v>
      </c>
      <c r="D130" s="87"/>
      <c r="E130" s="87" t="str">
        <f t="shared" si="97"/>
        <v>X</v>
      </c>
      <c r="F130" s="87" t="s">
        <v>53</v>
      </c>
      <c r="G130" s="88">
        <v>5</v>
      </c>
      <c r="H130" s="87" t="str">
        <f t="shared" si="98"/>
        <v>XXX300/5</v>
      </c>
      <c r="I130" s="89" t="s">
        <v>18</v>
      </c>
      <c r="J130" s="89" t="s">
        <v>18</v>
      </c>
      <c r="K130" s="65">
        <v>0.27430555555555558</v>
      </c>
      <c r="L130" s="90">
        <v>0.27777777777777779</v>
      </c>
      <c r="M130" s="87" t="s">
        <v>56</v>
      </c>
      <c r="N130" s="91">
        <v>0.31944444444444442</v>
      </c>
      <c r="O130" s="87" t="s">
        <v>57</v>
      </c>
      <c r="P130" s="87" t="str">
        <f t="shared" si="99"/>
        <v>OK</v>
      </c>
      <c r="Q130" s="4">
        <f t="shared" si="100"/>
        <v>4.166666666666663E-2</v>
      </c>
      <c r="R130" s="4">
        <f t="shared" si="101"/>
        <v>3.4722222222222099E-3</v>
      </c>
      <c r="S130" s="4">
        <f t="shared" si="102"/>
        <v>4.513888888888884E-2</v>
      </c>
      <c r="T130" s="4">
        <f t="shared" ref="T130:T135" si="104">K130-N129</f>
        <v>1.0416666666666685E-2</v>
      </c>
      <c r="U130" s="1">
        <v>36.299999999999997</v>
      </c>
      <c r="V130" s="1">
        <f>INDEX('Počty dní'!F:J,MATCH(E130,'Počty dní'!H:H,0),4)</f>
        <v>56</v>
      </c>
      <c r="W130" s="17">
        <f t="shared" si="103"/>
        <v>2032.7999999999997</v>
      </c>
      <c r="Y130" s="59"/>
      <c r="Z130" s="59"/>
      <c r="AA130" s="59"/>
    </row>
    <row r="131" spans="1:27" x14ac:dyDescent="0.25">
      <c r="A131" s="86">
        <v>812</v>
      </c>
      <c r="B131" s="87">
        <v>8112</v>
      </c>
      <c r="C131" s="87" t="s">
        <v>2</v>
      </c>
      <c r="D131" s="87"/>
      <c r="E131" s="87" t="str">
        <f t="shared" si="97"/>
        <v>X</v>
      </c>
      <c r="F131" s="87" t="s">
        <v>109</v>
      </c>
      <c r="G131" s="88"/>
      <c r="H131" s="87" t="str">
        <f t="shared" si="98"/>
        <v>přejezd/</v>
      </c>
      <c r="I131" s="89"/>
      <c r="J131" s="89" t="s">
        <v>18</v>
      </c>
      <c r="K131" s="65">
        <v>0.31944444444444442</v>
      </c>
      <c r="L131" s="90">
        <v>0.31944444444444442</v>
      </c>
      <c r="M131" s="87" t="s">
        <v>57</v>
      </c>
      <c r="N131" s="91">
        <v>0.32361111111111113</v>
      </c>
      <c r="O131" s="87" t="s">
        <v>9</v>
      </c>
      <c r="P131" s="87" t="str">
        <f t="shared" si="99"/>
        <v>OK</v>
      </c>
      <c r="Q131" s="4">
        <f t="shared" si="100"/>
        <v>4.1666666666667074E-3</v>
      </c>
      <c r="R131" s="4">
        <f t="shared" si="101"/>
        <v>0</v>
      </c>
      <c r="S131" s="4">
        <f t="shared" si="102"/>
        <v>4.1666666666667074E-3</v>
      </c>
      <c r="T131" s="4">
        <f t="shared" si="104"/>
        <v>0</v>
      </c>
      <c r="U131" s="1">
        <v>0</v>
      </c>
      <c r="V131" s="1">
        <f>INDEX('Počty dní'!F:J,MATCH(E131,'Počty dní'!H:H,0),4)</f>
        <v>56</v>
      </c>
      <c r="W131" s="17">
        <f t="shared" si="103"/>
        <v>0</v>
      </c>
      <c r="Y131" s="59"/>
      <c r="Z131" s="59"/>
      <c r="AA131" s="59"/>
    </row>
    <row r="132" spans="1:27" x14ac:dyDescent="0.25">
      <c r="A132" s="86">
        <v>812</v>
      </c>
      <c r="B132" s="87">
        <v>8112</v>
      </c>
      <c r="C132" s="87" t="s">
        <v>2</v>
      </c>
      <c r="D132" s="87"/>
      <c r="E132" s="87" t="str">
        <f t="shared" si="97"/>
        <v>X</v>
      </c>
      <c r="F132" s="87" t="s">
        <v>53</v>
      </c>
      <c r="G132" s="88">
        <v>18</v>
      </c>
      <c r="H132" s="87" t="str">
        <f>CONCATENATE(F132,"/",G132)</f>
        <v>XXX300/18</v>
      </c>
      <c r="I132" s="89" t="s">
        <v>18</v>
      </c>
      <c r="J132" s="89" t="s">
        <v>18</v>
      </c>
      <c r="K132" s="65">
        <v>0.4375</v>
      </c>
      <c r="L132" s="90">
        <v>0.44027777777777777</v>
      </c>
      <c r="M132" s="87" t="s">
        <v>9</v>
      </c>
      <c r="N132" s="91">
        <v>0.47222222222222227</v>
      </c>
      <c r="O132" s="87" t="s">
        <v>56</v>
      </c>
      <c r="P132" s="87" t="str">
        <f t="shared" si="99"/>
        <v>OK</v>
      </c>
      <c r="Q132" s="4">
        <f t="shared" si="100"/>
        <v>3.1944444444444497E-2</v>
      </c>
      <c r="R132" s="4">
        <f t="shared" si="101"/>
        <v>2.7777777777777679E-3</v>
      </c>
      <c r="S132" s="4">
        <f t="shared" si="102"/>
        <v>3.4722222222222265E-2</v>
      </c>
      <c r="T132" s="4">
        <f t="shared" si="104"/>
        <v>0.11388888888888887</v>
      </c>
      <c r="U132" s="1">
        <v>32.1</v>
      </c>
      <c r="V132" s="1">
        <f>INDEX('Počty dní'!F:J,MATCH(E132,'Počty dní'!H:H,0),4)</f>
        <v>56</v>
      </c>
      <c r="W132" s="17">
        <f t="shared" si="103"/>
        <v>1797.6000000000001</v>
      </c>
      <c r="Y132" s="59"/>
      <c r="Z132" s="59"/>
      <c r="AA132" s="59"/>
    </row>
    <row r="133" spans="1:27" x14ac:dyDescent="0.25">
      <c r="A133" s="86">
        <v>812</v>
      </c>
      <c r="B133" s="87">
        <v>8112</v>
      </c>
      <c r="C133" s="87" t="s">
        <v>2</v>
      </c>
      <c r="D133" s="87"/>
      <c r="E133" s="87" t="str">
        <f t="shared" si="97"/>
        <v>X</v>
      </c>
      <c r="F133" s="87" t="s">
        <v>53</v>
      </c>
      <c r="G133" s="88">
        <v>17</v>
      </c>
      <c r="H133" s="87" t="str">
        <f>CONCATENATE(F133,"/",G133)</f>
        <v>XXX300/17</v>
      </c>
      <c r="I133" s="89" t="s">
        <v>18</v>
      </c>
      <c r="J133" s="89" t="s">
        <v>18</v>
      </c>
      <c r="K133" s="65">
        <v>0.52430555555555558</v>
      </c>
      <c r="L133" s="90">
        <v>0.52777777777777779</v>
      </c>
      <c r="M133" s="87" t="s">
        <v>56</v>
      </c>
      <c r="N133" s="91">
        <v>0.59097222222222223</v>
      </c>
      <c r="O133" s="87" t="s">
        <v>55</v>
      </c>
      <c r="P133" s="87" t="str">
        <f t="shared" si="99"/>
        <v>OK</v>
      </c>
      <c r="Q133" s="4">
        <f t="shared" si="100"/>
        <v>6.3194444444444442E-2</v>
      </c>
      <c r="R133" s="4">
        <f t="shared" si="101"/>
        <v>3.4722222222222099E-3</v>
      </c>
      <c r="S133" s="4">
        <f t="shared" si="102"/>
        <v>6.6666666666666652E-2</v>
      </c>
      <c r="T133" s="4">
        <f t="shared" si="104"/>
        <v>5.2083333333333315E-2</v>
      </c>
      <c r="U133" s="1">
        <v>58.5</v>
      </c>
      <c r="V133" s="1">
        <f>INDEX('Počty dní'!F:J,MATCH(E133,'Počty dní'!H:H,0),4)</f>
        <v>56</v>
      </c>
      <c r="W133" s="17">
        <f t="shared" si="103"/>
        <v>3276</v>
      </c>
      <c r="Y133" s="59"/>
      <c r="Z133" s="59"/>
      <c r="AA133" s="59"/>
    </row>
    <row r="134" spans="1:27" x14ac:dyDescent="0.25">
      <c r="A134" s="86">
        <v>812</v>
      </c>
      <c r="B134" s="87">
        <v>8112</v>
      </c>
      <c r="C134" s="87" t="s">
        <v>2</v>
      </c>
      <c r="D134" s="87"/>
      <c r="E134" s="87" t="str">
        <f t="shared" si="97"/>
        <v>X</v>
      </c>
      <c r="F134" s="87" t="s">
        <v>53</v>
      </c>
      <c r="G134" s="88">
        <v>30</v>
      </c>
      <c r="H134" s="87" t="str">
        <f>CONCATENATE(F134,"/",G134)</f>
        <v>XXX300/30</v>
      </c>
      <c r="I134" s="89" t="s">
        <v>18</v>
      </c>
      <c r="J134" s="89" t="s">
        <v>18</v>
      </c>
      <c r="K134" s="65">
        <v>0.61597222222222225</v>
      </c>
      <c r="L134" s="90">
        <v>0.6166666666666667</v>
      </c>
      <c r="M134" s="87" t="s">
        <v>55</v>
      </c>
      <c r="N134" s="91">
        <v>0.68055555555555547</v>
      </c>
      <c r="O134" s="87" t="s">
        <v>56</v>
      </c>
      <c r="P134" s="87" t="str">
        <f t="shared" si="99"/>
        <v>OK</v>
      </c>
      <c r="Q134" s="4">
        <f t="shared" si="100"/>
        <v>6.3888888888888773E-2</v>
      </c>
      <c r="R134" s="4">
        <f t="shared" si="101"/>
        <v>6.9444444444444198E-4</v>
      </c>
      <c r="S134" s="4">
        <f t="shared" si="102"/>
        <v>6.4583333333333215E-2</v>
      </c>
      <c r="T134" s="4">
        <f t="shared" si="104"/>
        <v>2.5000000000000022E-2</v>
      </c>
      <c r="U134" s="1">
        <v>58.5</v>
      </c>
      <c r="V134" s="1">
        <f>INDEX('Počty dní'!F:J,MATCH(E134,'Počty dní'!H:H,0),4)</f>
        <v>56</v>
      </c>
      <c r="W134" s="17">
        <f t="shared" si="103"/>
        <v>3276</v>
      </c>
      <c r="Y134" s="59"/>
      <c r="Z134" s="59"/>
      <c r="AA134" s="59"/>
    </row>
    <row r="135" spans="1:27" ht="15.75" thickBot="1" x14ac:dyDescent="0.3">
      <c r="A135" s="86">
        <v>812</v>
      </c>
      <c r="B135" s="87">
        <v>8112</v>
      </c>
      <c r="C135" s="87" t="s">
        <v>2</v>
      </c>
      <c r="D135" s="87"/>
      <c r="E135" s="87" t="str">
        <f t="shared" si="97"/>
        <v>X</v>
      </c>
      <c r="F135" s="87" t="s">
        <v>53</v>
      </c>
      <c r="G135" s="88">
        <v>31</v>
      </c>
      <c r="H135" s="87" t="str">
        <f t="shared" si="98"/>
        <v>XXX300/31</v>
      </c>
      <c r="I135" s="89" t="s">
        <v>18</v>
      </c>
      <c r="J135" s="89" t="s">
        <v>18</v>
      </c>
      <c r="K135" s="65">
        <v>0.69097222222222221</v>
      </c>
      <c r="L135" s="90">
        <v>0.69444444444444453</v>
      </c>
      <c r="M135" s="87" t="s">
        <v>56</v>
      </c>
      <c r="N135" s="91">
        <v>0.75763888888888886</v>
      </c>
      <c r="O135" s="87" t="s">
        <v>55</v>
      </c>
      <c r="P135" s="87"/>
      <c r="Q135" s="4">
        <f t="shared" si="100"/>
        <v>6.3194444444444331E-2</v>
      </c>
      <c r="R135" s="4">
        <f t="shared" si="101"/>
        <v>3.4722222222223209E-3</v>
      </c>
      <c r="S135" s="4">
        <f t="shared" si="102"/>
        <v>6.6666666666666652E-2</v>
      </c>
      <c r="T135" s="4">
        <f t="shared" si="104"/>
        <v>1.0416666666666741E-2</v>
      </c>
      <c r="U135" s="1">
        <v>58.5</v>
      </c>
      <c r="V135" s="1">
        <f>INDEX('Počty dní'!F:J,MATCH(E135,'Počty dní'!H:H,0),4)</f>
        <v>56</v>
      </c>
      <c r="W135" s="17">
        <f t="shared" si="103"/>
        <v>3276</v>
      </c>
      <c r="Y135" s="59"/>
      <c r="Z135" s="59"/>
      <c r="AA135" s="59"/>
    </row>
    <row r="136" spans="1:27" ht="15.75" thickBot="1" x14ac:dyDescent="0.3">
      <c r="A136" s="106" t="str">
        <f ca="1">CONCATENATE(INDIRECT("R[-3]C[0]",FALSE),"celkem")</f>
        <v>812celkem</v>
      </c>
      <c r="B136" s="107"/>
      <c r="C136" s="107" t="str">
        <f ca="1">INDIRECT("R[-1]C[12]",FALSE)</f>
        <v>Pacov,,aut.nádr.</v>
      </c>
      <c r="D136" s="108"/>
      <c r="E136" s="107"/>
      <c r="F136" s="108"/>
      <c r="G136" s="109"/>
      <c r="H136" s="110"/>
      <c r="I136" s="111"/>
      <c r="J136" s="112" t="str">
        <f ca="1">INDIRECT("R[-3]C[0]",FALSE)</f>
        <v>V</v>
      </c>
      <c r="K136" s="113"/>
      <c r="L136" s="114"/>
      <c r="M136" s="115"/>
      <c r="N136" s="114"/>
      <c r="O136" s="116"/>
      <c r="P136" s="107"/>
      <c r="Q136" s="8">
        <f>SUM(Q129:Q135)</f>
        <v>0.33194444444444426</v>
      </c>
      <c r="R136" s="8">
        <f t="shared" ref="R136:T136" si="105">SUM(R129:R135)</f>
        <v>1.5277777777777862E-2</v>
      </c>
      <c r="S136" s="8">
        <f t="shared" si="105"/>
        <v>0.3472222222222221</v>
      </c>
      <c r="T136" s="8">
        <f t="shared" si="105"/>
        <v>0.21180555555555564</v>
      </c>
      <c r="U136" s="9">
        <f>SUM(U129:U135)</f>
        <v>302.39999999999998</v>
      </c>
      <c r="V136" s="10"/>
      <c r="W136" s="11">
        <f>SUM(W129:W135)</f>
        <v>16934.400000000001</v>
      </c>
      <c r="Y136" s="59"/>
      <c r="Z136" s="59"/>
      <c r="AA136" s="59"/>
    </row>
    <row r="137" spans="1:27" x14ac:dyDescent="0.25">
      <c r="L137" s="78"/>
      <c r="N137" s="79"/>
      <c r="Q137" s="2"/>
      <c r="R137" s="2"/>
      <c r="S137" s="2"/>
      <c r="T137" s="2"/>
      <c r="Y137" s="59"/>
      <c r="Z137" s="59"/>
      <c r="AA137" s="59"/>
    </row>
    <row r="138" spans="1:27" ht="15.75" thickBot="1" x14ac:dyDescent="0.3">
      <c r="L138" s="78"/>
      <c r="N138" s="79"/>
      <c r="Q138" s="2"/>
      <c r="R138" s="2"/>
      <c r="S138" s="2"/>
      <c r="T138" s="2"/>
      <c r="Y138" s="59"/>
      <c r="Z138" s="59"/>
      <c r="AA138" s="59"/>
    </row>
    <row r="139" spans="1:27" x14ac:dyDescent="0.25">
      <c r="A139" s="98">
        <v>813</v>
      </c>
      <c r="B139" s="81">
        <v>8113</v>
      </c>
      <c r="C139" s="81" t="s">
        <v>2</v>
      </c>
      <c r="D139" s="81"/>
      <c r="E139" s="81" t="str">
        <f>CONCATENATE(C139,D139)</f>
        <v>X</v>
      </c>
      <c r="F139" s="81" t="s">
        <v>109</v>
      </c>
      <c r="G139" s="82"/>
      <c r="H139" s="81" t="str">
        <f t="shared" ref="H139" si="106">CONCATENATE(F139,"/",G139)</f>
        <v>přejezd/</v>
      </c>
      <c r="I139" s="83"/>
      <c r="J139" s="83" t="s">
        <v>18</v>
      </c>
      <c r="K139" s="67">
        <v>0.17708333333333334</v>
      </c>
      <c r="L139" s="84">
        <v>0.17708333333333334</v>
      </c>
      <c r="M139" s="81" t="s">
        <v>55</v>
      </c>
      <c r="N139" s="85">
        <v>0.18541666666666667</v>
      </c>
      <c r="O139" s="81" t="s">
        <v>82</v>
      </c>
      <c r="P139" s="81" t="str">
        <f t="shared" ref="P139:P145" si="107">IF(M140=O139,"OK","POZOR")</f>
        <v>OK</v>
      </c>
      <c r="Q139" s="14">
        <f t="shared" ref="Q139:Q146" si="108">IF(ISNUMBER(G139),N139-L139,IF(F139="přejezd",N139-L139,0))</f>
        <v>8.3333333333333315E-3</v>
      </c>
      <c r="R139" s="14">
        <f t="shared" ref="R139:R146" si="109">IF(ISNUMBER(G139),L139-K139,0)</f>
        <v>0</v>
      </c>
      <c r="S139" s="14">
        <f t="shared" ref="S139:S146" si="110">Q139+R139</f>
        <v>8.3333333333333315E-3</v>
      </c>
      <c r="T139" s="14"/>
      <c r="U139" s="13">
        <v>0</v>
      </c>
      <c r="V139" s="13">
        <f>INDEX('Počty dní'!F:J,MATCH(E139,'Počty dní'!H:H,0),4)</f>
        <v>56</v>
      </c>
      <c r="W139" s="16">
        <f>V139*U139</f>
        <v>0</v>
      </c>
      <c r="Y139" s="59"/>
      <c r="Z139" s="59"/>
      <c r="AA139" s="59"/>
    </row>
    <row r="140" spans="1:27" x14ac:dyDescent="0.25">
      <c r="A140" s="99">
        <v>813</v>
      </c>
      <c r="B140" s="87">
        <v>8113</v>
      </c>
      <c r="C140" s="87" t="s">
        <v>2</v>
      </c>
      <c r="D140" s="87"/>
      <c r="E140" s="87" t="str">
        <f>CONCATENATE(C140,D140)</f>
        <v>X</v>
      </c>
      <c r="F140" s="87" t="s">
        <v>114</v>
      </c>
      <c r="G140" s="88">
        <v>26</v>
      </c>
      <c r="H140" s="87" t="str">
        <f>CONCATENATE(F140,"/",G140)</f>
        <v>XXX335/26</v>
      </c>
      <c r="I140" s="89" t="s">
        <v>3</v>
      </c>
      <c r="J140" s="89" t="s">
        <v>18</v>
      </c>
      <c r="K140" s="65">
        <v>0.18541666666666667</v>
      </c>
      <c r="L140" s="90">
        <v>0.18611111111111112</v>
      </c>
      <c r="M140" s="87" t="s">
        <v>82</v>
      </c>
      <c r="N140" s="91">
        <v>0.19583333333333333</v>
      </c>
      <c r="O140" s="87" t="s">
        <v>55</v>
      </c>
      <c r="P140" s="87" t="str">
        <f t="shared" si="107"/>
        <v>OK</v>
      </c>
      <c r="Q140" s="4">
        <f t="shared" si="108"/>
        <v>9.7222222222222154E-3</v>
      </c>
      <c r="R140" s="4">
        <f t="shared" si="109"/>
        <v>6.9444444444444198E-4</v>
      </c>
      <c r="S140" s="4">
        <f t="shared" si="110"/>
        <v>1.0416666666666657E-2</v>
      </c>
      <c r="T140" s="4">
        <f t="shared" ref="T140:T146" si="111">K140-N139</f>
        <v>0</v>
      </c>
      <c r="U140" s="1">
        <v>23.3</v>
      </c>
      <c r="V140" s="1">
        <f>INDEX('Počty dní'!F:J,MATCH(E140,'Počty dní'!H:H,0),4)</f>
        <v>56</v>
      </c>
      <c r="W140" s="17">
        <f>V140*U140</f>
        <v>1304.8</v>
      </c>
      <c r="Y140" s="59"/>
      <c r="Z140" s="59"/>
      <c r="AA140" s="59"/>
    </row>
    <row r="141" spans="1:27" x14ac:dyDescent="0.25">
      <c r="A141" s="99">
        <v>813</v>
      </c>
      <c r="B141" s="87">
        <v>8113</v>
      </c>
      <c r="C141" s="87" t="s">
        <v>2</v>
      </c>
      <c r="D141" s="87"/>
      <c r="E141" s="87" t="str">
        <f>CONCATENATE(C141,D141)</f>
        <v>X</v>
      </c>
      <c r="F141" s="87" t="s">
        <v>53</v>
      </c>
      <c r="G141" s="88">
        <v>8</v>
      </c>
      <c r="H141" s="87" t="str">
        <f>CONCATENATE(F141,"/",G141)</f>
        <v>XXX300/8</v>
      </c>
      <c r="I141" s="89" t="s">
        <v>18</v>
      </c>
      <c r="J141" s="89" t="s">
        <v>18</v>
      </c>
      <c r="K141" s="65">
        <v>0.24027777777777778</v>
      </c>
      <c r="L141" s="90">
        <v>0.24166666666666667</v>
      </c>
      <c r="M141" s="87" t="s">
        <v>55</v>
      </c>
      <c r="N141" s="91">
        <v>0.30555555555555552</v>
      </c>
      <c r="O141" s="87" t="s">
        <v>56</v>
      </c>
      <c r="P141" s="87" t="str">
        <f t="shared" si="107"/>
        <v>OK</v>
      </c>
      <c r="Q141" s="4">
        <f t="shared" si="108"/>
        <v>6.3888888888888856E-2</v>
      </c>
      <c r="R141" s="4">
        <f t="shared" si="109"/>
        <v>1.388888888888884E-3</v>
      </c>
      <c r="S141" s="4">
        <f t="shared" si="110"/>
        <v>6.527777777777774E-2</v>
      </c>
      <c r="T141" s="4">
        <f t="shared" si="111"/>
        <v>4.4444444444444453E-2</v>
      </c>
      <c r="U141" s="1">
        <v>58.5</v>
      </c>
      <c r="V141" s="1">
        <f>INDEX('Počty dní'!F:J,MATCH(E141,'Počty dní'!H:H,0),4)</f>
        <v>56</v>
      </c>
      <c r="W141" s="17">
        <f>V141*U141</f>
        <v>3276</v>
      </c>
      <c r="Y141" s="59"/>
      <c r="Z141" s="59"/>
      <c r="AA141" s="59"/>
    </row>
    <row r="142" spans="1:27" x14ac:dyDescent="0.25">
      <c r="A142" s="99">
        <v>813</v>
      </c>
      <c r="B142" s="87">
        <v>8113</v>
      </c>
      <c r="C142" s="87" t="s">
        <v>2</v>
      </c>
      <c r="D142" s="87"/>
      <c r="E142" s="87" t="str">
        <f t="shared" ref="E142:E146" si="112">CONCATENATE(C142,D142)</f>
        <v>X</v>
      </c>
      <c r="F142" s="87" t="s">
        <v>53</v>
      </c>
      <c r="G142" s="88">
        <v>15</v>
      </c>
      <c r="H142" s="87" t="str">
        <f t="shared" ref="H142:H146" si="113">CONCATENATE(F142,"/",G142)</f>
        <v>XXX300/15</v>
      </c>
      <c r="I142" s="89" t="s">
        <v>3</v>
      </c>
      <c r="J142" s="89" t="s">
        <v>18</v>
      </c>
      <c r="K142" s="65">
        <v>0.4826388888888889</v>
      </c>
      <c r="L142" s="90">
        <v>0.4861111111111111</v>
      </c>
      <c r="M142" s="87" t="s">
        <v>56</v>
      </c>
      <c r="N142" s="91">
        <v>0.5493055555555556</v>
      </c>
      <c r="O142" s="87" t="s">
        <v>55</v>
      </c>
      <c r="P142" s="87" t="str">
        <f t="shared" si="107"/>
        <v>OK</v>
      </c>
      <c r="Q142" s="4">
        <f t="shared" si="108"/>
        <v>6.3194444444444497E-2</v>
      </c>
      <c r="R142" s="4">
        <f t="shared" si="109"/>
        <v>3.4722222222222099E-3</v>
      </c>
      <c r="S142" s="4">
        <f t="shared" si="110"/>
        <v>6.6666666666666707E-2</v>
      </c>
      <c r="T142" s="4">
        <f t="shared" si="111"/>
        <v>0.17708333333333337</v>
      </c>
      <c r="U142" s="1">
        <v>58.5</v>
      </c>
      <c r="V142" s="1">
        <f>INDEX('Počty dní'!F:J,MATCH(E142,'Počty dní'!H:H,0),4)</f>
        <v>56</v>
      </c>
      <c r="W142" s="17">
        <f t="shared" ref="W142:W146" si="114">V142*U142</f>
        <v>3276</v>
      </c>
      <c r="Y142" s="59"/>
      <c r="Z142" s="59"/>
      <c r="AA142" s="59"/>
    </row>
    <row r="143" spans="1:27" x14ac:dyDescent="0.25">
      <c r="A143" s="99">
        <v>813</v>
      </c>
      <c r="B143" s="87">
        <v>8113</v>
      </c>
      <c r="C143" s="87" t="s">
        <v>2</v>
      </c>
      <c r="D143" s="87"/>
      <c r="E143" s="87" t="str">
        <f t="shared" si="112"/>
        <v>X</v>
      </c>
      <c r="F143" s="87" t="s">
        <v>112</v>
      </c>
      <c r="G143" s="88">
        <v>3</v>
      </c>
      <c r="H143" s="87" t="str">
        <f t="shared" si="113"/>
        <v>XXX305/3</v>
      </c>
      <c r="I143" s="89" t="s">
        <v>3</v>
      </c>
      <c r="J143" s="89" t="s">
        <v>18</v>
      </c>
      <c r="K143" s="65">
        <v>0.56805555555555554</v>
      </c>
      <c r="L143" s="90">
        <v>0.56944444444444442</v>
      </c>
      <c r="M143" s="87" t="s">
        <v>55</v>
      </c>
      <c r="N143" s="91">
        <v>0.59236111111111112</v>
      </c>
      <c r="O143" s="87" t="s">
        <v>59</v>
      </c>
      <c r="P143" s="87" t="str">
        <f t="shared" si="107"/>
        <v>OK</v>
      </c>
      <c r="Q143" s="4">
        <f t="shared" si="108"/>
        <v>2.2916666666666696E-2</v>
      </c>
      <c r="R143" s="4">
        <f t="shared" si="109"/>
        <v>1.388888888888884E-3</v>
      </c>
      <c r="S143" s="4">
        <f t="shared" si="110"/>
        <v>2.430555555555558E-2</v>
      </c>
      <c r="T143" s="4">
        <f t="shared" si="111"/>
        <v>1.8749999999999933E-2</v>
      </c>
      <c r="U143" s="1">
        <v>19.2</v>
      </c>
      <c r="V143" s="1">
        <f>INDEX('Počty dní'!F:J,MATCH(E143,'Počty dní'!H:H,0),4)</f>
        <v>56</v>
      </c>
      <c r="W143" s="17">
        <f t="shared" si="114"/>
        <v>1075.2</v>
      </c>
      <c r="Y143" s="59"/>
      <c r="Z143" s="59"/>
      <c r="AA143" s="59"/>
    </row>
    <row r="144" spans="1:27" x14ac:dyDescent="0.25">
      <c r="A144" s="99">
        <v>813</v>
      </c>
      <c r="B144" s="87">
        <v>8113</v>
      </c>
      <c r="C144" s="87" t="s">
        <v>2</v>
      </c>
      <c r="D144" s="87"/>
      <c r="E144" s="87" t="str">
        <f t="shared" si="112"/>
        <v>X</v>
      </c>
      <c r="F144" s="87" t="s">
        <v>112</v>
      </c>
      <c r="G144" s="88">
        <v>6</v>
      </c>
      <c r="H144" s="87" t="str">
        <f t="shared" si="113"/>
        <v>XXX305/6</v>
      </c>
      <c r="I144" s="89" t="s">
        <v>3</v>
      </c>
      <c r="J144" s="89" t="s">
        <v>18</v>
      </c>
      <c r="K144" s="65">
        <v>0.61458333333333337</v>
      </c>
      <c r="L144" s="90">
        <v>0.61527777777777781</v>
      </c>
      <c r="M144" s="87" t="s">
        <v>59</v>
      </c>
      <c r="N144" s="91">
        <v>0.63541666666666663</v>
      </c>
      <c r="O144" s="87" t="s">
        <v>55</v>
      </c>
      <c r="P144" s="87" t="str">
        <f t="shared" si="107"/>
        <v>OK</v>
      </c>
      <c r="Q144" s="4">
        <f t="shared" si="108"/>
        <v>2.0138888888888817E-2</v>
      </c>
      <c r="R144" s="4">
        <f t="shared" si="109"/>
        <v>6.9444444444444198E-4</v>
      </c>
      <c r="S144" s="4">
        <f t="shared" si="110"/>
        <v>2.0833333333333259E-2</v>
      </c>
      <c r="T144" s="4">
        <f t="shared" si="111"/>
        <v>2.2222222222222254E-2</v>
      </c>
      <c r="U144" s="1">
        <v>17.600000000000001</v>
      </c>
      <c r="V144" s="1">
        <f>INDEX('Počty dní'!F:J,MATCH(E144,'Počty dní'!H:H,0),4)</f>
        <v>56</v>
      </c>
      <c r="W144" s="17">
        <f t="shared" si="114"/>
        <v>985.60000000000014</v>
      </c>
      <c r="Y144" s="59"/>
      <c r="Z144" s="59"/>
      <c r="AA144" s="59"/>
    </row>
    <row r="145" spans="1:27" x14ac:dyDescent="0.25">
      <c r="A145" s="99">
        <v>813</v>
      </c>
      <c r="B145" s="87">
        <v>8113</v>
      </c>
      <c r="C145" s="87" t="s">
        <v>2</v>
      </c>
      <c r="D145" s="87"/>
      <c r="E145" s="87" t="str">
        <f t="shared" si="112"/>
        <v>X</v>
      </c>
      <c r="F145" s="87" t="s">
        <v>53</v>
      </c>
      <c r="G145" s="88">
        <v>32</v>
      </c>
      <c r="H145" s="87" t="str">
        <f t="shared" si="113"/>
        <v>XXX300/32</v>
      </c>
      <c r="I145" s="89" t="s">
        <v>3</v>
      </c>
      <c r="J145" s="89" t="s">
        <v>18</v>
      </c>
      <c r="K145" s="65">
        <v>0.65416666666666667</v>
      </c>
      <c r="L145" s="90">
        <v>0.65555555555555556</v>
      </c>
      <c r="M145" s="87" t="s">
        <v>55</v>
      </c>
      <c r="N145" s="91">
        <v>0.72222222222222221</v>
      </c>
      <c r="O145" s="87" t="s">
        <v>56</v>
      </c>
      <c r="P145" s="87" t="str">
        <f t="shared" si="107"/>
        <v>OK</v>
      </c>
      <c r="Q145" s="4">
        <f t="shared" si="108"/>
        <v>6.6666666666666652E-2</v>
      </c>
      <c r="R145" s="4">
        <f t="shared" si="109"/>
        <v>1.388888888888884E-3</v>
      </c>
      <c r="S145" s="4">
        <f t="shared" si="110"/>
        <v>6.8055555555555536E-2</v>
      </c>
      <c r="T145" s="4">
        <f t="shared" si="111"/>
        <v>1.8750000000000044E-2</v>
      </c>
      <c r="U145" s="1">
        <v>60.8</v>
      </c>
      <c r="V145" s="1">
        <f>INDEX('Počty dní'!F:J,MATCH(E145,'Počty dní'!H:H,0),4)</f>
        <v>56</v>
      </c>
      <c r="W145" s="17">
        <f t="shared" si="114"/>
        <v>3404.7999999999997</v>
      </c>
      <c r="Y145" s="59"/>
      <c r="Z145" s="59"/>
      <c r="AA145" s="59"/>
    </row>
    <row r="146" spans="1:27" ht="15.75" thickBot="1" x14ac:dyDescent="0.3">
      <c r="A146" s="99">
        <v>813</v>
      </c>
      <c r="B146" s="87">
        <v>8113</v>
      </c>
      <c r="C146" s="87" t="s">
        <v>2</v>
      </c>
      <c r="D146" s="87"/>
      <c r="E146" s="87" t="str">
        <f t="shared" si="112"/>
        <v>X</v>
      </c>
      <c r="F146" s="87" t="s">
        <v>53</v>
      </c>
      <c r="G146" s="88">
        <v>33</v>
      </c>
      <c r="H146" s="87" t="str">
        <f t="shared" si="113"/>
        <v>XXX300/33</v>
      </c>
      <c r="I146" s="89" t="s">
        <v>18</v>
      </c>
      <c r="J146" s="89" t="s">
        <v>18</v>
      </c>
      <c r="K146" s="65">
        <v>0.73263888888888884</v>
      </c>
      <c r="L146" s="90">
        <v>0.73611111111111116</v>
      </c>
      <c r="M146" s="87" t="s">
        <v>56</v>
      </c>
      <c r="N146" s="91">
        <v>0.7993055555555556</v>
      </c>
      <c r="O146" s="87" t="s">
        <v>55</v>
      </c>
      <c r="P146" s="87"/>
      <c r="Q146" s="4">
        <f t="shared" si="108"/>
        <v>6.3194444444444442E-2</v>
      </c>
      <c r="R146" s="4">
        <f t="shared" si="109"/>
        <v>3.4722222222223209E-3</v>
      </c>
      <c r="S146" s="4">
        <f t="shared" si="110"/>
        <v>6.6666666666666763E-2</v>
      </c>
      <c r="T146" s="4">
        <f t="shared" si="111"/>
        <v>1.041666666666663E-2</v>
      </c>
      <c r="U146" s="1">
        <v>58.5</v>
      </c>
      <c r="V146" s="1">
        <f>INDEX('Počty dní'!F:J,MATCH(E146,'Počty dní'!H:H,0),4)</f>
        <v>56</v>
      </c>
      <c r="W146" s="17">
        <f t="shared" si="114"/>
        <v>3276</v>
      </c>
      <c r="Y146" s="59"/>
      <c r="Z146" s="59"/>
      <c r="AA146" s="59"/>
    </row>
    <row r="147" spans="1:27" ht="15.75" thickBot="1" x14ac:dyDescent="0.3">
      <c r="A147" s="106" t="str">
        <f ca="1">CONCATENATE(INDIRECT("R[-3]C[0]",FALSE),"celkem")</f>
        <v>813celkem</v>
      </c>
      <c r="B147" s="107"/>
      <c r="C147" s="107" t="str">
        <f ca="1">INDIRECT("R[-1]C[12]",FALSE)</f>
        <v>Pacov,,aut.nádr.</v>
      </c>
      <c r="D147" s="108"/>
      <c r="E147" s="107"/>
      <c r="F147" s="108"/>
      <c r="G147" s="109"/>
      <c r="H147" s="110"/>
      <c r="I147" s="111"/>
      <c r="J147" s="112" t="str">
        <f ca="1">INDIRECT("R[-3]C[0]",FALSE)</f>
        <v>V</v>
      </c>
      <c r="K147" s="113"/>
      <c r="L147" s="114"/>
      <c r="M147" s="115"/>
      <c r="N147" s="114"/>
      <c r="O147" s="116"/>
      <c r="P147" s="107"/>
      <c r="Q147" s="8">
        <f>SUM(Q139:Q146)</f>
        <v>0.31805555555555554</v>
      </c>
      <c r="R147" s="8">
        <f t="shared" ref="R147:T147" si="115">SUM(R139:R146)</f>
        <v>1.2500000000000067E-2</v>
      </c>
      <c r="S147" s="8">
        <f t="shared" si="115"/>
        <v>0.3305555555555556</v>
      </c>
      <c r="T147" s="8">
        <f t="shared" si="115"/>
        <v>0.29166666666666669</v>
      </c>
      <c r="U147" s="9">
        <f>SUM(U139:U146)</f>
        <v>296.39999999999998</v>
      </c>
      <c r="V147" s="10"/>
      <c r="W147" s="11">
        <f>SUM(W139:W146)</f>
        <v>16598.400000000001</v>
      </c>
      <c r="Y147" s="59"/>
      <c r="Z147" s="59"/>
      <c r="AA147" s="59"/>
    </row>
    <row r="148" spans="1:27" x14ac:dyDescent="0.25">
      <c r="L148" s="78"/>
      <c r="N148" s="79"/>
      <c r="Q148" s="2"/>
      <c r="R148" s="2"/>
      <c r="S148" s="2"/>
      <c r="T148" s="2"/>
      <c r="Y148" s="59"/>
      <c r="Z148" s="59"/>
      <c r="AA148" s="59"/>
    </row>
    <row r="149" spans="1:27" ht="15.75" thickBot="1" x14ac:dyDescent="0.3">
      <c r="K149" s="75"/>
      <c r="L149" s="75"/>
      <c r="Y149" s="59"/>
      <c r="Z149" s="59"/>
      <c r="AA149" s="59"/>
    </row>
    <row r="150" spans="1:27" x14ac:dyDescent="0.25">
      <c r="A150" s="80">
        <v>814</v>
      </c>
      <c r="B150" s="81">
        <v>8114</v>
      </c>
      <c r="C150" s="81" t="s">
        <v>2</v>
      </c>
      <c r="D150" s="81"/>
      <c r="E150" s="81" t="str">
        <f t="shared" ref="E150:E155" si="116">CONCATENATE(C150,D150)</f>
        <v>X</v>
      </c>
      <c r="F150" s="81" t="s">
        <v>114</v>
      </c>
      <c r="G150" s="82">
        <v>1</v>
      </c>
      <c r="H150" s="81" t="str">
        <f>CONCATENATE(F150,"/",G150)</f>
        <v>XXX335/1</v>
      </c>
      <c r="I150" s="83" t="s">
        <v>3</v>
      </c>
      <c r="J150" s="83" t="s">
        <v>18</v>
      </c>
      <c r="K150" s="67">
        <v>0.17152777777777778</v>
      </c>
      <c r="L150" s="84">
        <v>0.17222222222222222</v>
      </c>
      <c r="M150" s="81" t="s">
        <v>55</v>
      </c>
      <c r="N150" s="85">
        <v>0.23402777777777778</v>
      </c>
      <c r="O150" s="85" t="s">
        <v>49</v>
      </c>
      <c r="P150" s="81" t="str">
        <f t="shared" ref="P150:P154" si="117">IF(M151=O150,"OK","POZOR")</f>
        <v>OK</v>
      </c>
      <c r="Q150" s="14">
        <f t="shared" ref="Q150:Q155" si="118">IF(ISNUMBER(G150),N150-L150,IF(F150="přejezd",N150-L150,0))</f>
        <v>6.1805555555555558E-2</v>
      </c>
      <c r="R150" s="14">
        <f t="shared" ref="R150:R155" si="119">IF(ISNUMBER(G150),L150-K150,0)</f>
        <v>6.9444444444444198E-4</v>
      </c>
      <c r="S150" s="14">
        <f t="shared" ref="S150:S155" si="120">Q150+R150</f>
        <v>6.25E-2</v>
      </c>
      <c r="T150" s="14"/>
      <c r="U150" s="13">
        <v>52.8</v>
      </c>
      <c r="V150" s="13">
        <f>INDEX('Počty dní'!F:J,MATCH(E150,'Počty dní'!H:H,0),4)</f>
        <v>56</v>
      </c>
      <c r="W150" s="16">
        <f t="shared" ref="W150:W155" si="121">V150*U150</f>
        <v>2956.7999999999997</v>
      </c>
      <c r="Y150" s="59"/>
      <c r="Z150" s="59"/>
      <c r="AA150" s="59"/>
    </row>
    <row r="151" spans="1:27" x14ac:dyDescent="0.25">
      <c r="A151" s="86">
        <v>814</v>
      </c>
      <c r="B151" s="87">
        <v>8114</v>
      </c>
      <c r="C151" s="87" t="s">
        <v>2</v>
      </c>
      <c r="D151" s="87"/>
      <c r="E151" s="87" t="str">
        <f t="shared" si="116"/>
        <v>X</v>
      </c>
      <c r="F151" s="87" t="s">
        <v>114</v>
      </c>
      <c r="G151" s="88">
        <v>6</v>
      </c>
      <c r="H151" s="87" t="str">
        <f>CONCATENATE(F151,"/",G151)</f>
        <v>XXX335/6</v>
      </c>
      <c r="I151" s="89" t="s">
        <v>18</v>
      </c>
      <c r="J151" s="89" t="s">
        <v>18</v>
      </c>
      <c r="K151" s="65">
        <v>0.25555555555555554</v>
      </c>
      <c r="L151" s="90">
        <v>0.25833333333333336</v>
      </c>
      <c r="M151" s="91" t="s">
        <v>49</v>
      </c>
      <c r="N151" s="91">
        <v>0.32083333333333336</v>
      </c>
      <c r="O151" s="87" t="s">
        <v>55</v>
      </c>
      <c r="P151" s="87" t="str">
        <f t="shared" si="117"/>
        <v>OK</v>
      </c>
      <c r="Q151" s="4">
        <f t="shared" si="118"/>
        <v>6.25E-2</v>
      </c>
      <c r="R151" s="4">
        <f t="shared" si="119"/>
        <v>2.7777777777778234E-3</v>
      </c>
      <c r="S151" s="4">
        <f t="shared" si="120"/>
        <v>6.5277777777777823E-2</v>
      </c>
      <c r="T151" s="4">
        <f t="shared" ref="T151:T155" si="122">K151-N150</f>
        <v>2.1527777777777757E-2</v>
      </c>
      <c r="U151" s="1">
        <v>52.8</v>
      </c>
      <c r="V151" s="1">
        <f>INDEX('Počty dní'!F:J,MATCH(E151,'Počty dní'!H:H,0),4)</f>
        <v>56</v>
      </c>
      <c r="W151" s="17">
        <f t="shared" si="121"/>
        <v>2956.7999999999997</v>
      </c>
      <c r="Y151" s="59"/>
      <c r="Z151" s="59"/>
      <c r="AA151" s="59"/>
    </row>
    <row r="152" spans="1:27" x14ac:dyDescent="0.25">
      <c r="A152" s="86">
        <v>814</v>
      </c>
      <c r="B152" s="87">
        <v>8114</v>
      </c>
      <c r="C152" s="87" t="s">
        <v>2</v>
      </c>
      <c r="D152" s="87"/>
      <c r="E152" s="87" t="str">
        <f t="shared" si="116"/>
        <v>X</v>
      </c>
      <c r="F152" s="87" t="s">
        <v>114</v>
      </c>
      <c r="G152" s="88">
        <v>9</v>
      </c>
      <c r="H152" s="87" t="str">
        <f>CONCATENATE(F152,"/",G152)</f>
        <v>XXX335/9</v>
      </c>
      <c r="I152" s="89" t="s">
        <v>3</v>
      </c>
      <c r="J152" s="89" t="s">
        <v>18</v>
      </c>
      <c r="K152" s="65">
        <v>0.38472222222222224</v>
      </c>
      <c r="L152" s="90">
        <v>0.38750000000000001</v>
      </c>
      <c r="M152" s="87" t="s">
        <v>55</v>
      </c>
      <c r="N152" s="91">
        <v>0.44930555555555557</v>
      </c>
      <c r="O152" s="91" t="s">
        <v>49</v>
      </c>
      <c r="P152" s="87" t="str">
        <f t="shared" si="117"/>
        <v>OK</v>
      </c>
      <c r="Q152" s="4">
        <f t="shared" si="118"/>
        <v>6.1805555555555558E-2</v>
      </c>
      <c r="R152" s="4">
        <f t="shared" si="119"/>
        <v>2.7777777777777679E-3</v>
      </c>
      <c r="S152" s="4">
        <f t="shared" si="120"/>
        <v>6.4583333333333326E-2</v>
      </c>
      <c r="T152" s="4">
        <f t="shared" si="122"/>
        <v>6.3888888888888884E-2</v>
      </c>
      <c r="U152" s="1">
        <v>52.8</v>
      </c>
      <c r="V152" s="1">
        <f>INDEX('Počty dní'!F:J,MATCH(E152,'Počty dní'!H:H,0),4)</f>
        <v>56</v>
      </c>
      <c r="W152" s="17">
        <f t="shared" si="121"/>
        <v>2956.7999999999997</v>
      </c>
      <c r="Y152" s="59"/>
      <c r="Z152" s="59"/>
      <c r="AA152" s="59"/>
    </row>
    <row r="153" spans="1:27" x14ac:dyDescent="0.25">
      <c r="A153" s="86">
        <v>814</v>
      </c>
      <c r="B153" s="87">
        <v>8114</v>
      </c>
      <c r="C153" s="87" t="s">
        <v>2</v>
      </c>
      <c r="D153" s="87"/>
      <c r="E153" s="87" t="str">
        <f t="shared" si="116"/>
        <v>X</v>
      </c>
      <c r="F153" s="87" t="s">
        <v>114</v>
      </c>
      <c r="G153" s="88">
        <v>14</v>
      </c>
      <c r="H153" s="87" t="str">
        <f t="shared" ref="H153:H155" si="123">CONCATENATE(F153,"/",G153)</f>
        <v>XXX335/14</v>
      </c>
      <c r="I153" s="89" t="s">
        <v>3</v>
      </c>
      <c r="J153" s="89" t="s">
        <v>18</v>
      </c>
      <c r="K153" s="65">
        <v>0.54722222222222228</v>
      </c>
      <c r="L153" s="90">
        <v>0.55000000000000004</v>
      </c>
      <c r="M153" s="91" t="s">
        <v>49</v>
      </c>
      <c r="N153" s="91">
        <v>0.61250000000000004</v>
      </c>
      <c r="O153" s="87" t="s">
        <v>55</v>
      </c>
      <c r="P153" s="87" t="str">
        <f t="shared" si="117"/>
        <v>OK</v>
      </c>
      <c r="Q153" s="4">
        <f t="shared" si="118"/>
        <v>6.25E-2</v>
      </c>
      <c r="R153" s="4">
        <f t="shared" si="119"/>
        <v>2.7777777777777679E-3</v>
      </c>
      <c r="S153" s="4">
        <f t="shared" si="120"/>
        <v>6.5277777777777768E-2</v>
      </c>
      <c r="T153" s="4">
        <f t="shared" si="122"/>
        <v>9.7916666666666707E-2</v>
      </c>
      <c r="U153" s="1">
        <v>52.8</v>
      </c>
      <c r="V153" s="1">
        <f>INDEX('Počty dní'!F:J,MATCH(E153,'Počty dní'!H:H,0),4)</f>
        <v>56</v>
      </c>
      <c r="W153" s="17">
        <f t="shared" si="121"/>
        <v>2956.7999999999997</v>
      </c>
      <c r="Y153" s="59"/>
      <c r="Z153" s="59"/>
      <c r="AA153" s="59"/>
    </row>
    <row r="154" spans="1:27" x14ac:dyDescent="0.25">
      <c r="A154" s="86">
        <v>814</v>
      </c>
      <c r="B154" s="87">
        <v>8114</v>
      </c>
      <c r="C154" s="87" t="s">
        <v>2</v>
      </c>
      <c r="D154" s="87"/>
      <c r="E154" s="87" t="str">
        <f t="shared" si="116"/>
        <v>X</v>
      </c>
      <c r="F154" s="87" t="s">
        <v>114</v>
      </c>
      <c r="G154" s="88">
        <v>17</v>
      </c>
      <c r="H154" s="87" t="str">
        <f t="shared" si="123"/>
        <v>XXX335/17</v>
      </c>
      <c r="I154" s="89" t="s">
        <v>3</v>
      </c>
      <c r="J154" s="89" t="s">
        <v>18</v>
      </c>
      <c r="K154" s="65">
        <v>0.63472222222222219</v>
      </c>
      <c r="L154" s="90">
        <v>0.63749999999999996</v>
      </c>
      <c r="M154" s="87" t="s">
        <v>55</v>
      </c>
      <c r="N154" s="91">
        <v>0.69930555555555551</v>
      </c>
      <c r="O154" s="91" t="s">
        <v>49</v>
      </c>
      <c r="P154" s="87" t="str">
        <f t="shared" si="117"/>
        <v>OK</v>
      </c>
      <c r="Q154" s="4">
        <f t="shared" si="118"/>
        <v>6.1805555555555558E-2</v>
      </c>
      <c r="R154" s="4">
        <f t="shared" si="119"/>
        <v>2.7777777777777679E-3</v>
      </c>
      <c r="S154" s="4">
        <f t="shared" si="120"/>
        <v>6.4583333333333326E-2</v>
      </c>
      <c r="T154" s="4">
        <f t="shared" si="122"/>
        <v>2.2222222222222143E-2</v>
      </c>
      <c r="U154" s="1">
        <v>52.8</v>
      </c>
      <c r="V154" s="1">
        <f>INDEX('Počty dní'!F:J,MATCH(E154,'Počty dní'!H:H,0),4)</f>
        <v>56</v>
      </c>
      <c r="W154" s="17">
        <f t="shared" si="121"/>
        <v>2956.7999999999997</v>
      </c>
      <c r="Y154" s="59"/>
      <c r="Z154" s="59"/>
      <c r="AA154" s="59"/>
    </row>
    <row r="155" spans="1:27" ht="15.75" thickBot="1" x14ac:dyDescent="0.3">
      <c r="A155" s="86">
        <v>814</v>
      </c>
      <c r="B155" s="87">
        <v>8114</v>
      </c>
      <c r="C155" s="87" t="s">
        <v>2</v>
      </c>
      <c r="D155" s="87"/>
      <c r="E155" s="87" t="str">
        <f t="shared" si="116"/>
        <v>X</v>
      </c>
      <c r="F155" s="87" t="s">
        <v>114</v>
      </c>
      <c r="G155" s="88">
        <v>22</v>
      </c>
      <c r="H155" s="87" t="str">
        <f t="shared" si="123"/>
        <v>XXX335/22</v>
      </c>
      <c r="I155" s="89" t="s">
        <v>3</v>
      </c>
      <c r="J155" s="89" t="s">
        <v>18</v>
      </c>
      <c r="K155" s="65">
        <v>0.71388888888888891</v>
      </c>
      <c r="L155" s="90">
        <v>0.71666666666666667</v>
      </c>
      <c r="M155" s="91" t="s">
        <v>49</v>
      </c>
      <c r="N155" s="91">
        <v>0.77916666666666667</v>
      </c>
      <c r="O155" s="87" t="s">
        <v>55</v>
      </c>
      <c r="P155" s="87"/>
      <c r="Q155" s="4">
        <f t="shared" si="118"/>
        <v>6.25E-2</v>
      </c>
      <c r="R155" s="4">
        <f t="shared" si="119"/>
        <v>2.7777777777777679E-3</v>
      </c>
      <c r="S155" s="4">
        <f t="shared" si="120"/>
        <v>6.5277777777777768E-2</v>
      </c>
      <c r="T155" s="4">
        <f t="shared" si="122"/>
        <v>1.4583333333333393E-2</v>
      </c>
      <c r="U155" s="1">
        <v>52.8</v>
      </c>
      <c r="V155" s="1">
        <f>INDEX('Počty dní'!F:J,MATCH(E155,'Počty dní'!H:H,0),4)</f>
        <v>56</v>
      </c>
      <c r="W155" s="17">
        <f t="shared" si="121"/>
        <v>2956.7999999999997</v>
      </c>
      <c r="Y155" s="59"/>
      <c r="Z155" s="59"/>
      <c r="AA155" s="59"/>
    </row>
    <row r="156" spans="1:27" ht="15.75" thickBot="1" x14ac:dyDescent="0.3">
      <c r="A156" s="106" t="str">
        <f ca="1">CONCATENATE(INDIRECT("R[-3]C[0]",FALSE),"celkem")</f>
        <v>814celkem</v>
      </c>
      <c r="B156" s="107"/>
      <c r="C156" s="107" t="str">
        <f ca="1">INDIRECT("R[-1]C[12]",FALSE)</f>
        <v>Pacov,,aut.nádr.</v>
      </c>
      <c r="D156" s="108"/>
      <c r="E156" s="107"/>
      <c r="F156" s="108"/>
      <c r="G156" s="109"/>
      <c r="H156" s="110"/>
      <c r="I156" s="111"/>
      <c r="J156" s="112" t="str">
        <f ca="1">INDIRECT("R[-3]C[0]",FALSE)</f>
        <v>V</v>
      </c>
      <c r="K156" s="113"/>
      <c r="L156" s="114"/>
      <c r="M156" s="115"/>
      <c r="N156" s="114"/>
      <c r="O156" s="116"/>
      <c r="P156" s="107"/>
      <c r="Q156" s="8">
        <f>SUM(Q150:Q155)</f>
        <v>0.37291666666666667</v>
      </c>
      <c r="R156" s="8">
        <f t="shared" ref="R156:T156" si="124">SUM(R150:R155)</f>
        <v>1.4583333333333337E-2</v>
      </c>
      <c r="S156" s="8">
        <f t="shared" si="124"/>
        <v>0.38750000000000001</v>
      </c>
      <c r="T156" s="8">
        <f t="shared" si="124"/>
        <v>0.22013888888888888</v>
      </c>
      <c r="U156" s="9">
        <f>SUM(U150:U155)</f>
        <v>316.8</v>
      </c>
      <c r="V156" s="10"/>
      <c r="W156" s="11">
        <f>SUM(W150:W155)</f>
        <v>17740.8</v>
      </c>
      <c r="Y156" s="59"/>
      <c r="Z156" s="59"/>
      <c r="AA156" s="59"/>
    </row>
    <row r="157" spans="1:27" x14ac:dyDescent="0.25">
      <c r="K157" s="71"/>
      <c r="L157" s="78"/>
      <c r="M157" s="79"/>
      <c r="N157" s="79"/>
      <c r="Q157" s="2"/>
      <c r="R157" s="2"/>
      <c r="S157" s="2"/>
      <c r="T157" s="2"/>
      <c r="Y157" s="59"/>
      <c r="Z157" s="59"/>
      <c r="AA157" s="59"/>
    </row>
    <row r="158" spans="1:27" ht="15.75" thickBot="1" x14ac:dyDescent="0.3">
      <c r="Y158" s="59"/>
      <c r="Z158" s="59"/>
      <c r="AA158" s="59"/>
    </row>
    <row r="159" spans="1:27" x14ac:dyDescent="0.25">
      <c r="A159" s="80">
        <v>815</v>
      </c>
      <c r="B159" s="81">
        <v>8115</v>
      </c>
      <c r="C159" s="81" t="s">
        <v>2</v>
      </c>
      <c r="D159" s="81"/>
      <c r="E159" s="81" t="str">
        <f t="shared" ref="E159:E164" si="125">CONCATENATE(C159,D159)</f>
        <v>X</v>
      </c>
      <c r="F159" s="81" t="s">
        <v>114</v>
      </c>
      <c r="G159" s="82">
        <v>21</v>
      </c>
      <c r="H159" s="81" t="str">
        <f t="shared" ref="H159:H160" si="126">CONCATENATE(F159,"/",G159)</f>
        <v>XXX335/21</v>
      </c>
      <c r="I159" s="83" t="s">
        <v>3</v>
      </c>
      <c r="J159" s="83" t="s">
        <v>3</v>
      </c>
      <c r="K159" s="67">
        <v>0.15625</v>
      </c>
      <c r="L159" s="84">
        <v>0.15763888888888888</v>
      </c>
      <c r="M159" s="81" t="s">
        <v>44</v>
      </c>
      <c r="N159" s="85">
        <v>0.19930555555555557</v>
      </c>
      <c r="O159" s="85" t="s">
        <v>49</v>
      </c>
      <c r="P159" s="81" t="str">
        <f t="shared" ref="P159:P169" si="127">IF(M160=O159,"OK","POZOR")</f>
        <v>OK</v>
      </c>
      <c r="Q159" s="14">
        <f t="shared" ref="Q159:Q170" si="128">IF(ISNUMBER(G159),N159-L159,IF(F159="přejezd",N159-L159,0))</f>
        <v>4.1666666666666685E-2</v>
      </c>
      <c r="R159" s="14">
        <f t="shared" ref="R159:R170" si="129">IF(ISNUMBER(G159),L159-K159,0)</f>
        <v>1.388888888888884E-3</v>
      </c>
      <c r="S159" s="14">
        <f t="shared" ref="S159:S170" si="130">Q159+R159</f>
        <v>4.3055555555555569E-2</v>
      </c>
      <c r="T159" s="14"/>
      <c r="U159" s="13">
        <v>33.700000000000003</v>
      </c>
      <c r="V159" s="13">
        <f>INDEX('Počty dní'!F:J,MATCH(E159,'Počty dní'!H:H,0),4)</f>
        <v>56</v>
      </c>
      <c r="W159" s="16">
        <f t="shared" ref="W159:W164" si="131">V159*U159</f>
        <v>1887.2000000000003</v>
      </c>
      <c r="Y159" s="59"/>
      <c r="Z159" s="59"/>
      <c r="AA159" s="59"/>
    </row>
    <row r="160" spans="1:27" x14ac:dyDescent="0.25">
      <c r="A160" s="86">
        <v>815</v>
      </c>
      <c r="B160" s="87">
        <v>8115</v>
      </c>
      <c r="C160" s="87" t="s">
        <v>2</v>
      </c>
      <c r="D160" s="87"/>
      <c r="E160" s="87" t="str">
        <f t="shared" si="125"/>
        <v>X</v>
      </c>
      <c r="F160" s="87" t="s">
        <v>114</v>
      </c>
      <c r="G160" s="88">
        <v>4</v>
      </c>
      <c r="H160" s="87" t="str">
        <f t="shared" si="126"/>
        <v>XXX335/4</v>
      </c>
      <c r="I160" s="89" t="s">
        <v>3</v>
      </c>
      <c r="J160" s="89" t="s">
        <v>3</v>
      </c>
      <c r="K160" s="65">
        <v>0.21527777777777779</v>
      </c>
      <c r="L160" s="90">
        <v>0.21666666666666667</v>
      </c>
      <c r="M160" s="91" t="s">
        <v>49</v>
      </c>
      <c r="N160" s="91">
        <v>0.24652777777777779</v>
      </c>
      <c r="O160" s="87" t="s">
        <v>61</v>
      </c>
      <c r="P160" s="87" t="str">
        <f t="shared" si="127"/>
        <v>OK</v>
      </c>
      <c r="Q160" s="4">
        <f t="shared" si="128"/>
        <v>2.9861111111111116E-2</v>
      </c>
      <c r="R160" s="4">
        <f t="shared" si="129"/>
        <v>1.388888888888884E-3</v>
      </c>
      <c r="S160" s="4">
        <f t="shared" si="130"/>
        <v>3.125E-2</v>
      </c>
      <c r="T160" s="4">
        <f t="shared" ref="T160:T170" si="132">K160-N159</f>
        <v>1.5972222222222221E-2</v>
      </c>
      <c r="U160" s="1">
        <v>23.3</v>
      </c>
      <c r="V160" s="1">
        <f>INDEX('Počty dní'!F:J,MATCH(E160,'Počty dní'!H:H,0),4)</f>
        <v>56</v>
      </c>
      <c r="W160" s="17">
        <f t="shared" si="131"/>
        <v>1304.8</v>
      </c>
      <c r="Y160" s="59"/>
      <c r="Z160" s="59"/>
      <c r="AA160" s="59"/>
    </row>
    <row r="161" spans="1:27" x14ac:dyDescent="0.25">
      <c r="A161" s="86">
        <v>815</v>
      </c>
      <c r="B161" s="87">
        <v>8115</v>
      </c>
      <c r="C161" s="87" t="s">
        <v>2</v>
      </c>
      <c r="D161" s="87"/>
      <c r="E161" s="87" t="str">
        <f t="shared" si="125"/>
        <v>X</v>
      </c>
      <c r="F161" s="87" t="s">
        <v>114</v>
      </c>
      <c r="G161" s="88">
        <v>3</v>
      </c>
      <c r="H161" s="87" t="str">
        <f>CONCATENATE(F161,"/",G161)</f>
        <v>XXX335/3</v>
      </c>
      <c r="I161" s="89" t="s">
        <v>3</v>
      </c>
      <c r="J161" s="89" t="s">
        <v>3</v>
      </c>
      <c r="K161" s="65">
        <v>0.25138888888888888</v>
      </c>
      <c r="L161" s="90">
        <v>0.25277777777777777</v>
      </c>
      <c r="M161" s="87" t="s">
        <v>61</v>
      </c>
      <c r="N161" s="91">
        <v>0.28263888888888888</v>
      </c>
      <c r="O161" s="91" t="s">
        <v>49</v>
      </c>
      <c r="P161" s="87" t="str">
        <f t="shared" si="127"/>
        <v>OK</v>
      </c>
      <c r="Q161" s="4">
        <f t="shared" si="128"/>
        <v>2.9861111111111116E-2</v>
      </c>
      <c r="R161" s="4">
        <f t="shared" si="129"/>
        <v>1.388888888888884E-3</v>
      </c>
      <c r="S161" s="4">
        <f t="shared" si="130"/>
        <v>3.125E-2</v>
      </c>
      <c r="T161" s="4">
        <f t="shared" si="132"/>
        <v>4.8611111111110938E-3</v>
      </c>
      <c r="U161" s="1">
        <v>23.3</v>
      </c>
      <c r="V161" s="1">
        <f>INDEX('Počty dní'!F:J,MATCH(E161,'Počty dní'!H:H,0),4)</f>
        <v>56</v>
      </c>
      <c r="W161" s="17">
        <f t="shared" si="131"/>
        <v>1304.8</v>
      </c>
      <c r="Y161" s="59"/>
      <c r="Z161" s="59"/>
      <c r="AA161" s="59"/>
    </row>
    <row r="162" spans="1:27" x14ac:dyDescent="0.25">
      <c r="A162" s="86">
        <v>815</v>
      </c>
      <c r="B162" s="87">
        <v>8115</v>
      </c>
      <c r="C162" s="87" t="s">
        <v>2</v>
      </c>
      <c r="D162" s="87"/>
      <c r="E162" s="87" t="str">
        <f t="shared" si="125"/>
        <v>X</v>
      </c>
      <c r="F162" s="87" t="s">
        <v>114</v>
      </c>
      <c r="G162" s="88">
        <v>8</v>
      </c>
      <c r="H162" s="87" t="str">
        <f>CONCATENATE(F162,"/",G162)</f>
        <v>XXX335/8</v>
      </c>
      <c r="I162" s="89" t="s">
        <v>3</v>
      </c>
      <c r="J162" s="89" t="s">
        <v>3</v>
      </c>
      <c r="K162" s="65">
        <v>0.29722222222222222</v>
      </c>
      <c r="L162" s="90">
        <v>0.3</v>
      </c>
      <c r="M162" s="91" t="s">
        <v>49</v>
      </c>
      <c r="N162" s="91">
        <v>0.3298611111111111</v>
      </c>
      <c r="O162" s="87" t="s">
        <v>61</v>
      </c>
      <c r="P162" s="87" t="str">
        <f t="shared" si="127"/>
        <v>OK</v>
      </c>
      <c r="Q162" s="4">
        <f t="shared" si="128"/>
        <v>2.9861111111111116E-2</v>
      </c>
      <c r="R162" s="4">
        <f t="shared" si="129"/>
        <v>2.7777777777777679E-3</v>
      </c>
      <c r="S162" s="4">
        <f t="shared" si="130"/>
        <v>3.2638888888888884E-2</v>
      </c>
      <c r="T162" s="4">
        <f t="shared" si="132"/>
        <v>1.4583333333333337E-2</v>
      </c>
      <c r="U162" s="1">
        <v>23.3</v>
      </c>
      <c r="V162" s="1">
        <f>INDEX('Počty dní'!F:J,MATCH(E162,'Počty dní'!H:H,0),4)</f>
        <v>56</v>
      </c>
      <c r="W162" s="17">
        <f t="shared" si="131"/>
        <v>1304.8</v>
      </c>
      <c r="Y162" s="59"/>
      <c r="Z162" s="59"/>
      <c r="AA162" s="59"/>
    </row>
    <row r="163" spans="1:27" x14ac:dyDescent="0.25">
      <c r="A163" s="86">
        <v>815</v>
      </c>
      <c r="B163" s="87">
        <v>8115</v>
      </c>
      <c r="C163" s="87" t="s">
        <v>2</v>
      </c>
      <c r="D163" s="87"/>
      <c r="E163" s="87" t="str">
        <f t="shared" si="125"/>
        <v>X</v>
      </c>
      <c r="F163" s="87" t="s">
        <v>114</v>
      </c>
      <c r="G163" s="88">
        <v>7</v>
      </c>
      <c r="H163" s="87" t="str">
        <f>CONCATENATE(F163,"/",G163)</f>
        <v>XXX335/7</v>
      </c>
      <c r="I163" s="89" t="s">
        <v>3</v>
      </c>
      <c r="J163" s="89" t="s">
        <v>3</v>
      </c>
      <c r="K163" s="65">
        <v>0.3347222222222222</v>
      </c>
      <c r="L163" s="90">
        <v>0.33611111111111114</v>
      </c>
      <c r="M163" s="87" t="s">
        <v>61</v>
      </c>
      <c r="N163" s="91">
        <v>0.3659722222222222</v>
      </c>
      <c r="O163" s="91" t="s">
        <v>49</v>
      </c>
      <c r="P163" s="87" t="str">
        <f t="shared" si="127"/>
        <v>OK</v>
      </c>
      <c r="Q163" s="4">
        <f t="shared" si="128"/>
        <v>2.9861111111111061E-2</v>
      </c>
      <c r="R163" s="4">
        <f t="shared" si="129"/>
        <v>1.3888888888889395E-3</v>
      </c>
      <c r="S163" s="4">
        <f t="shared" si="130"/>
        <v>3.125E-2</v>
      </c>
      <c r="T163" s="4">
        <f t="shared" si="132"/>
        <v>4.8611111111110938E-3</v>
      </c>
      <c r="U163" s="1">
        <v>23.3</v>
      </c>
      <c r="V163" s="1">
        <f>INDEX('Počty dní'!F:J,MATCH(E163,'Počty dní'!H:H,0),4)</f>
        <v>56</v>
      </c>
      <c r="W163" s="17">
        <f t="shared" si="131"/>
        <v>1304.8</v>
      </c>
      <c r="Y163" s="59"/>
      <c r="Z163" s="59"/>
      <c r="AA163" s="59"/>
    </row>
    <row r="164" spans="1:27" x14ac:dyDescent="0.25">
      <c r="A164" s="86">
        <v>815</v>
      </c>
      <c r="B164" s="87">
        <v>8115</v>
      </c>
      <c r="C164" s="87" t="s">
        <v>2</v>
      </c>
      <c r="D164" s="87"/>
      <c r="E164" s="87" t="str">
        <f t="shared" si="125"/>
        <v>X</v>
      </c>
      <c r="F164" s="87" t="s">
        <v>114</v>
      </c>
      <c r="G164" s="88">
        <v>12</v>
      </c>
      <c r="H164" s="87" t="str">
        <f t="shared" ref="H164:H170" si="133">CONCATENATE(F164,"/",G164)</f>
        <v>XXX335/12</v>
      </c>
      <c r="I164" s="89" t="s">
        <v>3</v>
      </c>
      <c r="J164" s="89" t="s">
        <v>3</v>
      </c>
      <c r="K164" s="65">
        <v>0.46388888888888891</v>
      </c>
      <c r="L164" s="90">
        <v>0.46666666666666667</v>
      </c>
      <c r="M164" s="91" t="s">
        <v>49</v>
      </c>
      <c r="N164" s="91">
        <v>0.52916666666666667</v>
      </c>
      <c r="O164" s="87" t="s">
        <v>55</v>
      </c>
      <c r="P164" s="87" t="str">
        <f t="shared" si="127"/>
        <v>OK</v>
      </c>
      <c r="Q164" s="4">
        <f t="shared" si="128"/>
        <v>6.25E-2</v>
      </c>
      <c r="R164" s="4">
        <f t="shared" si="129"/>
        <v>2.7777777777777679E-3</v>
      </c>
      <c r="S164" s="4">
        <f t="shared" si="130"/>
        <v>6.5277777777777768E-2</v>
      </c>
      <c r="T164" s="4">
        <f t="shared" si="132"/>
        <v>9.7916666666666707E-2</v>
      </c>
      <c r="U164" s="1">
        <v>52.8</v>
      </c>
      <c r="V164" s="1">
        <f>INDEX('Počty dní'!F:J,MATCH(E164,'Počty dní'!H:H,0),4)</f>
        <v>56</v>
      </c>
      <c r="W164" s="17">
        <f t="shared" si="131"/>
        <v>2956.7999999999997</v>
      </c>
      <c r="Y164" s="59"/>
      <c r="Z164" s="59"/>
      <c r="AA164" s="59"/>
    </row>
    <row r="165" spans="1:27" x14ac:dyDescent="0.25">
      <c r="A165" s="86">
        <v>815</v>
      </c>
      <c r="B165" s="87">
        <v>8115</v>
      </c>
      <c r="C165" s="87" t="s">
        <v>2</v>
      </c>
      <c r="D165" s="87"/>
      <c r="E165" s="87" t="str">
        <f>CONCATENATE(C165,D165)</f>
        <v>X</v>
      </c>
      <c r="F165" s="87" t="s">
        <v>114</v>
      </c>
      <c r="G165" s="88">
        <v>13</v>
      </c>
      <c r="H165" s="87" t="str">
        <f t="shared" si="133"/>
        <v>XXX335/13</v>
      </c>
      <c r="I165" s="89" t="s">
        <v>3</v>
      </c>
      <c r="J165" s="89" t="s">
        <v>3</v>
      </c>
      <c r="K165" s="65">
        <v>0.55138888888888893</v>
      </c>
      <c r="L165" s="90">
        <v>0.5541666666666667</v>
      </c>
      <c r="M165" s="87" t="s">
        <v>55</v>
      </c>
      <c r="N165" s="91">
        <v>0.61597222222222225</v>
      </c>
      <c r="O165" s="91" t="s">
        <v>49</v>
      </c>
      <c r="P165" s="87" t="str">
        <f t="shared" si="127"/>
        <v>OK</v>
      </c>
      <c r="Q165" s="4">
        <f t="shared" si="128"/>
        <v>6.1805555555555558E-2</v>
      </c>
      <c r="R165" s="4">
        <f t="shared" si="129"/>
        <v>2.7777777777777679E-3</v>
      </c>
      <c r="S165" s="4">
        <f t="shared" si="130"/>
        <v>6.4583333333333326E-2</v>
      </c>
      <c r="T165" s="4">
        <f t="shared" si="132"/>
        <v>2.2222222222222254E-2</v>
      </c>
      <c r="U165" s="1">
        <v>52.8</v>
      </c>
      <c r="V165" s="1">
        <f>INDEX('Počty dní'!F:J,MATCH(E165,'Počty dní'!H:H,0),4)</f>
        <v>56</v>
      </c>
      <c r="W165" s="17">
        <f>V165*U165</f>
        <v>2956.7999999999997</v>
      </c>
      <c r="Y165" s="59"/>
      <c r="Z165" s="59"/>
      <c r="AA165" s="59"/>
    </row>
    <row r="166" spans="1:27" x14ac:dyDescent="0.25">
      <c r="A166" s="86">
        <v>815</v>
      </c>
      <c r="B166" s="87">
        <v>8115</v>
      </c>
      <c r="C166" s="87" t="s">
        <v>2</v>
      </c>
      <c r="D166" s="87"/>
      <c r="E166" s="87" t="str">
        <f>CONCATENATE(C166,D166)</f>
        <v>X</v>
      </c>
      <c r="F166" s="87" t="s">
        <v>114</v>
      </c>
      <c r="G166" s="88">
        <v>18</v>
      </c>
      <c r="H166" s="87" t="str">
        <f t="shared" si="133"/>
        <v>XXX335/18</v>
      </c>
      <c r="I166" s="89" t="s">
        <v>3</v>
      </c>
      <c r="J166" s="89" t="s">
        <v>3</v>
      </c>
      <c r="K166" s="65">
        <v>0.63055555555555554</v>
      </c>
      <c r="L166" s="90">
        <v>0.6333333333333333</v>
      </c>
      <c r="M166" s="91" t="s">
        <v>49</v>
      </c>
      <c r="N166" s="91">
        <v>0.6958333333333333</v>
      </c>
      <c r="O166" s="87" t="s">
        <v>55</v>
      </c>
      <c r="P166" s="87" t="str">
        <f t="shared" si="127"/>
        <v>OK</v>
      </c>
      <c r="Q166" s="4">
        <f t="shared" si="128"/>
        <v>6.25E-2</v>
      </c>
      <c r="R166" s="4">
        <f t="shared" si="129"/>
        <v>2.7777777777777679E-3</v>
      </c>
      <c r="S166" s="4">
        <f t="shared" si="130"/>
        <v>6.5277777777777768E-2</v>
      </c>
      <c r="T166" s="4">
        <f t="shared" si="132"/>
        <v>1.4583333333333282E-2</v>
      </c>
      <c r="U166" s="1">
        <v>52.8</v>
      </c>
      <c r="V166" s="1">
        <f>INDEX('Počty dní'!F:J,MATCH(E166,'Počty dní'!H:H,0),4)</f>
        <v>56</v>
      </c>
      <c r="W166" s="17">
        <f>V166*U166</f>
        <v>2956.7999999999997</v>
      </c>
      <c r="Y166" s="59"/>
      <c r="Z166" s="59"/>
      <c r="AA166" s="59"/>
    </row>
    <row r="167" spans="1:27" x14ac:dyDescent="0.25">
      <c r="A167" s="86">
        <v>815</v>
      </c>
      <c r="B167" s="87">
        <v>8115</v>
      </c>
      <c r="C167" s="87" t="s">
        <v>2</v>
      </c>
      <c r="D167" s="87"/>
      <c r="E167" s="87" t="str">
        <f t="shared" ref="E167:E168" si="134">CONCATENATE(C167,D167)</f>
        <v>X</v>
      </c>
      <c r="F167" s="87" t="s">
        <v>114</v>
      </c>
      <c r="G167" s="88">
        <v>19</v>
      </c>
      <c r="H167" s="87" t="str">
        <f t="shared" si="133"/>
        <v>XXX335/19</v>
      </c>
      <c r="I167" s="89" t="s">
        <v>3</v>
      </c>
      <c r="J167" s="89" t="s">
        <v>3</v>
      </c>
      <c r="K167" s="65">
        <v>0.71944444444444444</v>
      </c>
      <c r="L167" s="90">
        <v>0.72083333333333333</v>
      </c>
      <c r="M167" s="87" t="s">
        <v>55</v>
      </c>
      <c r="N167" s="91">
        <v>0.78263888888888888</v>
      </c>
      <c r="O167" s="91" t="s">
        <v>49</v>
      </c>
      <c r="P167" s="87" t="str">
        <f t="shared" si="127"/>
        <v>OK</v>
      </c>
      <c r="Q167" s="4">
        <f t="shared" si="128"/>
        <v>6.1805555555555558E-2</v>
      </c>
      <c r="R167" s="4">
        <f t="shared" si="129"/>
        <v>1.388888888888884E-3</v>
      </c>
      <c r="S167" s="4">
        <f t="shared" si="130"/>
        <v>6.3194444444444442E-2</v>
      </c>
      <c r="T167" s="4">
        <f t="shared" si="132"/>
        <v>2.3611111111111138E-2</v>
      </c>
      <c r="U167" s="1">
        <v>52.8</v>
      </c>
      <c r="V167" s="1">
        <f>INDEX('Počty dní'!F:J,MATCH(E167,'Počty dní'!H:H,0),4)</f>
        <v>56</v>
      </c>
      <c r="W167" s="17">
        <f t="shared" ref="W167:W168" si="135">V167*U167</f>
        <v>2956.7999999999997</v>
      </c>
      <c r="Y167" s="59"/>
      <c r="Z167" s="59"/>
      <c r="AA167" s="59"/>
    </row>
    <row r="168" spans="1:27" x14ac:dyDescent="0.25">
      <c r="A168" s="86">
        <v>815</v>
      </c>
      <c r="B168" s="87">
        <v>8115</v>
      </c>
      <c r="C168" s="87" t="s">
        <v>2</v>
      </c>
      <c r="D168" s="87"/>
      <c r="E168" s="87" t="str">
        <f t="shared" si="134"/>
        <v>X</v>
      </c>
      <c r="F168" s="87" t="s">
        <v>114</v>
      </c>
      <c r="G168" s="88">
        <v>24</v>
      </c>
      <c r="H168" s="87" t="str">
        <f t="shared" si="133"/>
        <v>XXX335/24</v>
      </c>
      <c r="I168" s="89" t="s">
        <v>3</v>
      </c>
      <c r="J168" s="89" t="s">
        <v>3</v>
      </c>
      <c r="K168" s="65">
        <v>0.79861111111111116</v>
      </c>
      <c r="L168" s="90">
        <v>0.8</v>
      </c>
      <c r="M168" s="91" t="s">
        <v>49</v>
      </c>
      <c r="N168" s="91">
        <v>0.84236111111111112</v>
      </c>
      <c r="O168" s="87" t="s">
        <v>44</v>
      </c>
      <c r="P168" s="87" t="str">
        <f t="shared" si="127"/>
        <v>OK</v>
      </c>
      <c r="Q168" s="4">
        <f t="shared" si="128"/>
        <v>4.2361111111111072E-2</v>
      </c>
      <c r="R168" s="4">
        <f t="shared" si="129"/>
        <v>1.388888888888884E-3</v>
      </c>
      <c r="S168" s="4">
        <f t="shared" si="130"/>
        <v>4.3749999999999956E-2</v>
      </c>
      <c r="T168" s="4">
        <f t="shared" si="132"/>
        <v>1.5972222222222276E-2</v>
      </c>
      <c r="U168" s="1">
        <v>52.8</v>
      </c>
      <c r="V168" s="1">
        <f>INDEX('Počty dní'!F:J,MATCH(E168,'Počty dní'!H:H,0),4)</f>
        <v>56</v>
      </c>
      <c r="W168" s="17">
        <f t="shared" si="135"/>
        <v>2956.7999999999997</v>
      </c>
      <c r="Y168" s="59"/>
      <c r="Z168" s="59"/>
      <c r="AA168" s="59"/>
    </row>
    <row r="169" spans="1:27" x14ac:dyDescent="0.25">
      <c r="A169" s="86">
        <v>815</v>
      </c>
      <c r="B169" s="87">
        <v>8115</v>
      </c>
      <c r="C169" s="87" t="s">
        <v>2</v>
      </c>
      <c r="D169" s="87"/>
      <c r="E169" s="87" t="str">
        <f>CONCATENATE(C169,D169)</f>
        <v>X</v>
      </c>
      <c r="F169" s="87" t="s">
        <v>115</v>
      </c>
      <c r="G169" s="88">
        <v>19</v>
      </c>
      <c r="H169" s="87" t="str">
        <f t="shared" si="133"/>
        <v>XXX959/19</v>
      </c>
      <c r="I169" s="89" t="s">
        <v>3</v>
      </c>
      <c r="J169" s="89" t="s">
        <v>3</v>
      </c>
      <c r="K169" s="65">
        <v>0.85763888888888884</v>
      </c>
      <c r="L169" s="90">
        <v>0.85833333333333328</v>
      </c>
      <c r="M169" s="87" t="s">
        <v>44</v>
      </c>
      <c r="N169" s="91">
        <v>0.88541666666666663</v>
      </c>
      <c r="O169" s="87" t="s">
        <v>83</v>
      </c>
      <c r="P169" s="87" t="str">
        <f t="shared" si="127"/>
        <v>OK</v>
      </c>
      <c r="Q169" s="4">
        <f t="shared" si="128"/>
        <v>2.7083333333333348E-2</v>
      </c>
      <c r="R169" s="4">
        <f t="shared" si="129"/>
        <v>6.9444444444444198E-4</v>
      </c>
      <c r="S169" s="4">
        <f t="shared" si="130"/>
        <v>2.777777777777779E-2</v>
      </c>
      <c r="T169" s="4">
        <f t="shared" si="132"/>
        <v>1.5277777777777724E-2</v>
      </c>
      <c r="U169" s="1">
        <v>25.9</v>
      </c>
      <c r="V169" s="1">
        <f>INDEX('Počty dní'!F:J,MATCH(E169,'Počty dní'!H:H,0),4)</f>
        <v>56</v>
      </c>
      <c r="W169" s="17">
        <f>V169*U169</f>
        <v>1450.3999999999999</v>
      </c>
      <c r="Y169" s="59"/>
      <c r="Z169" s="59"/>
      <c r="AA169" s="59"/>
    </row>
    <row r="170" spans="1:27" ht="15.75" thickBot="1" x14ac:dyDescent="0.3">
      <c r="A170" s="92">
        <v>815</v>
      </c>
      <c r="B170" s="93">
        <v>8115</v>
      </c>
      <c r="C170" s="93" t="s">
        <v>2</v>
      </c>
      <c r="D170" s="93"/>
      <c r="E170" s="93" t="str">
        <f>CONCATENATE(C170,D170)</f>
        <v>X</v>
      </c>
      <c r="F170" s="93" t="s">
        <v>115</v>
      </c>
      <c r="G170" s="94">
        <v>20</v>
      </c>
      <c r="H170" s="93" t="str">
        <f t="shared" si="133"/>
        <v>XXX959/20</v>
      </c>
      <c r="I170" s="95" t="s">
        <v>3</v>
      </c>
      <c r="J170" s="95" t="s">
        <v>3</v>
      </c>
      <c r="K170" s="70">
        <v>0.93541666666666667</v>
      </c>
      <c r="L170" s="90">
        <v>0.9375</v>
      </c>
      <c r="M170" s="93" t="s">
        <v>83</v>
      </c>
      <c r="N170" s="97">
        <v>0.96458333333333335</v>
      </c>
      <c r="O170" s="93" t="s">
        <v>44</v>
      </c>
      <c r="P170" s="93"/>
      <c r="Q170" s="19">
        <f t="shared" si="128"/>
        <v>2.7083333333333348E-2</v>
      </c>
      <c r="R170" s="19">
        <f t="shared" si="129"/>
        <v>2.0833333333333259E-3</v>
      </c>
      <c r="S170" s="19">
        <f t="shared" si="130"/>
        <v>2.9166666666666674E-2</v>
      </c>
      <c r="T170" s="19">
        <f t="shared" si="132"/>
        <v>5.0000000000000044E-2</v>
      </c>
      <c r="U170" s="18">
        <v>25.9</v>
      </c>
      <c r="V170" s="18">
        <f>INDEX('Počty dní'!F:J,MATCH(E170,'Počty dní'!H:H,0),4)</f>
        <v>56</v>
      </c>
      <c r="W170" s="20">
        <f>V170*U170</f>
        <v>1450.3999999999999</v>
      </c>
      <c r="Y170" s="59"/>
      <c r="Z170" s="59"/>
      <c r="AA170" s="59"/>
    </row>
    <row r="171" spans="1:27" ht="15.75" thickBot="1" x14ac:dyDescent="0.3">
      <c r="A171" s="106" t="str">
        <f ca="1">CONCATENATE(INDIRECT("R[-3]C[0]",FALSE),"celkem")</f>
        <v>815celkem</v>
      </c>
      <c r="B171" s="107"/>
      <c r="C171" s="107" t="str">
        <f ca="1">INDIRECT("R[-1]C[12]",FALSE)</f>
        <v>Černovice,,nám.</v>
      </c>
      <c r="D171" s="108"/>
      <c r="E171" s="107"/>
      <c r="F171" s="108"/>
      <c r="G171" s="109"/>
      <c r="H171" s="110"/>
      <c r="I171" s="111"/>
      <c r="J171" s="112" t="str">
        <f ca="1">INDIRECT("R[-3]C[0]",FALSE)</f>
        <v>S</v>
      </c>
      <c r="K171" s="113"/>
      <c r="L171" s="114"/>
      <c r="M171" s="115"/>
      <c r="N171" s="114"/>
      <c r="O171" s="116"/>
      <c r="P171" s="107"/>
      <c r="Q171" s="8">
        <f>SUM(Q159:Q170)</f>
        <v>0.50624999999999998</v>
      </c>
      <c r="R171" s="8">
        <f t="shared" ref="R171:T171" si="136">SUM(R159:R170)</f>
        <v>2.2222222222222199E-2</v>
      </c>
      <c r="S171" s="8">
        <f t="shared" si="136"/>
        <v>0.52847222222222223</v>
      </c>
      <c r="T171" s="8">
        <f t="shared" si="136"/>
        <v>0.27986111111111117</v>
      </c>
      <c r="U171" s="9">
        <f>SUM(U159:U170)</f>
        <v>442.7</v>
      </c>
      <c r="V171" s="10"/>
      <c r="W171" s="11">
        <f>SUM(W159:W170)</f>
        <v>24791.200000000001</v>
      </c>
      <c r="Y171" s="59"/>
      <c r="Z171" s="59"/>
      <c r="AA171" s="59"/>
    </row>
    <row r="172" spans="1:27" x14ac:dyDescent="0.25">
      <c r="K172" s="71"/>
      <c r="L172" s="78"/>
      <c r="M172" s="79"/>
      <c r="N172" s="79"/>
      <c r="Q172" s="2"/>
      <c r="R172" s="2"/>
      <c r="S172" s="2"/>
      <c r="T172" s="2"/>
      <c r="Y172" s="59"/>
      <c r="Z172" s="59"/>
      <c r="AA172" s="59"/>
    </row>
    <row r="173" spans="1:27" ht="15.75" thickBot="1" x14ac:dyDescent="0.3">
      <c r="L173" s="78"/>
      <c r="N173" s="79"/>
      <c r="Q173" s="2"/>
      <c r="R173" s="2"/>
      <c r="S173" s="2"/>
      <c r="T173" s="2"/>
      <c r="Y173" s="59"/>
      <c r="Z173" s="59"/>
      <c r="AA173" s="59"/>
    </row>
    <row r="174" spans="1:27" x14ac:dyDescent="0.25">
      <c r="A174" s="80">
        <v>816</v>
      </c>
      <c r="B174" s="81">
        <v>8116</v>
      </c>
      <c r="C174" s="81" t="s">
        <v>2</v>
      </c>
      <c r="D174" s="81"/>
      <c r="E174" s="81" t="str">
        <f>CONCATENATE(C174,D174)</f>
        <v>X</v>
      </c>
      <c r="F174" s="81" t="s">
        <v>116</v>
      </c>
      <c r="G174" s="82">
        <v>4</v>
      </c>
      <c r="H174" s="81" t="str">
        <f t="shared" ref="H174:H181" si="137">CONCATENATE(F174,"/",G174)</f>
        <v>XXX280/4</v>
      </c>
      <c r="I174" s="83" t="s">
        <v>3</v>
      </c>
      <c r="J174" s="83" t="s">
        <v>3</v>
      </c>
      <c r="K174" s="67">
        <v>0.23125000000000001</v>
      </c>
      <c r="L174" s="84">
        <v>0.23263888888888887</v>
      </c>
      <c r="M174" s="81" t="s">
        <v>44</v>
      </c>
      <c r="N174" s="85">
        <v>0.2638888888888889</v>
      </c>
      <c r="O174" s="81" t="s">
        <v>9</v>
      </c>
      <c r="P174" s="81" t="str">
        <f t="shared" ref="P174:P180" si="138">IF(M175=O174,"OK","POZOR")</f>
        <v>OK</v>
      </c>
      <c r="Q174" s="14">
        <f t="shared" ref="Q174:Q181" si="139">IF(ISNUMBER(G174),N174-L174,IF(F174="přejezd",N174-L174,0))</f>
        <v>3.1250000000000028E-2</v>
      </c>
      <c r="R174" s="14">
        <f t="shared" ref="R174:R181" si="140">IF(ISNUMBER(G174),L174-K174,0)</f>
        <v>1.3888888888888562E-3</v>
      </c>
      <c r="S174" s="14">
        <f t="shared" ref="S174:S181" si="141">Q174+R174</f>
        <v>3.2638888888888884E-2</v>
      </c>
      <c r="T174" s="14"/>
      <c r="U174" s="13">
        <v>24.8</v>
      </c>
      <c r="V174" s="13">
        <f>INDEX('Počty dní'!F:J,MATCH(E174,'Počty dní'!H:H,0),4)</f>
        <v>56</v>
      </c>
      <c r="W174" s="16">
        <f>V174*U174</f>
        <v>1388.8</v>
      </c>
      <c r="Y174" s="59"/>
      <c r="Z174" s="59"/>
      <c r="AA174" s="59"/>
    </row>
    <row r="175" spans="1:27" x14ac:dyDescent="0.25">
      <c r="A175" s="86">
        <v>816</v>
      </c>
      <c r="B175" s="87">
        <v>8116</v>
      </c>
      <c r="C175" s="87" t="s">
        <v>2</v>
      </c>
      <c r="D175" s="87"/>
      <c r="E175" s="87" t="str">
        <f t="shared" ref="E175:E181" si="142">CONCATENATE(C175,D175)</f>
        <v>X</v>
      </c>
      <c r="F175" s="87" t="s">
        <v>116</v>
      </c>
      <c r="G175" s="88">
        <v>3</v>
      </c>
      <c r="H175" s="87" t="str">
        <f t="shared" si="137"/>
        <v>XXX280/3</v>
      </c>
      <c r="I175" s="89" t="s">
        <v>3</v>
      </c>
      <c r="J175" s="89" t="s">
        <v>3</v>
      </c>
      <c r="K175" s="65">
        <v>0.27500000000000002</v>
      </c>
      <c r="L175" s="90">
        <v>0.27638888888888885</v>
      </c>
      <c r="M175" s="87" t="s">
        <v>9</v>
      </c>
      <c r="N175" s="91">
        <v>0.30694444444444441</v>
      </c>
      <c r="O175" s="87" t="s">
        <v>44</v>
      </c>
      <c r="P175" s="87" t="str">
        <f t="shared" si="138"/>
        <v>OK</v>
      </c>
      <c r="Q175" s="4">
        <f t="shared" si="139"/>
        <v>3.0555555555555558E-2</v>
      </c>
      <c r="R175" s="4">
        <f t="shared" si="140"/>
        <v>1.3888888888888284E-3</v>
      </c>
      <c r="S175" s="4">
        <f t="shared" si="141"/>
        <v>3.1944444444444386E-2</v>
      </c>
      <c r="T175" s="4">
        <f t="shared" ref="T175:T181" si="143">K175-N174</f>
        <v>1.1111111111111127E-2</v>
      </c>
      <c r="U175" s="1">
        <v>24.8</v>
      </c>
      <c r="V175" s="1">
        <f>INDEX('Počty dní'!F:J,MATCH(E175,'Počty dní'!H:H,0),4)</f>
        <v>56</v>
      </c>
      <c r="W175" s="17">
        <f t="shared" ref="W175:W181" si="144">V175*U175</f>
        <v>1388.8</v>
      </c>
      <c r="Y175" s="59"/>
      <c r="Z175" s="59"/>
      <c r="AA175" s="59"/>
    </row>
    <row r="176" spans="1:27" x14ac:dyDescent="0.25">
      <c r="A176" s="86">
        <v>816</v>
      </c>
      <c r="B176" s="87">
        <v>8116</v>
      </c>
      <c r="C176" s="87" t="s">
        <v>2</v>
      </c>
      <c r="D176" s="87"/>
      <c r="E176" s="87" t="str">
        <f>CONCATENATE(C176,D176)</f>
        <v>X</v>
      </c>
      <c r="F176" s="87" t="s">
        <v>116</v>
      </c>
      <c r="G176" s="88">
        <v>8</v>
      </c>
      <c r="H176" s="87" t="str">
        <f t="shared" si="137"/>
        <v>XXX280/8</v>
      </c>
      <c r="I176" s="89" t="s">
        <v>3</v>
      </c>
      <c r="J176" s="89" t="s">
        <v>3</v>
      </c>
      <c r="K176" s="65">
        <v>0.35625000000000001</v>
      </c>
      <c r="L176" s="90">
        <v>0.3576388888888889</v>
      </c>
      <c r="M176" s="87" t="s">
        <v>44</v>
      </c>
      <c r="N176" s="91">
        <v>0.3888888888888889</v>
      </c>
      <c r="O176" s="87" t="s">
        <v>9</v>
      </c>
      <c r="P176" s="87" t="str">
        <f t="shared" si="138"/>
        <v>OK</v>
      </c>
      <c r="Q176" s="4">
        <f t="shared" si="139"/>
        <v>3.125E-2</v>
      </c>
      <c r="R176" s="4">
        <f t="shared" si="140"/>
        <v>1.388888888888884E-3</v>
      </c>
      <c r="S176" s="4">
        <f t="shared" si="141"/>
        <v>3.2638888888888884E-2</v>
      </c>
      <c r="T176" s="4">
        <f t="shared" si="143"/>
        <v>4.9305555555555602E-2</v>
      </c>
      <c r="U176" s="1">
        <v>24.8</v>
      </c>
      <c r="V176" s="1">
        <f>INDEX('Počty dní'!F:J,MATCH(E176,'Počty dní'!H:H,0),4)</f>
        <v>56</v>
      </c>
      <c r="W176" s="17">
        <f>V176*U176</f>
        <v>1388.8</v>
      </c>
      <c r="Y176" s="59"/>
      <c r="Z176" s="59"/>
      <c r="AA176" s="59"/>
    </row>
    <row r="177" spans="1:27" x14ac:dyDescent="0.25">
      <c r="A177" s="86">
        <v>816</v>
      </c>
      <c r="B177" s="87">
        <v>8116</v>
      </c>
      <c r="C177" s="87" t="s">
        <v>2</v>
      </c>
      <c r="D177" s="87"/>
      <c r="E177" s="87" t="str">
        <f>CONCATENATE(C177,D177)</f>
        <v>X</v>
      </c>
      <c r="F177" s="87" t="s">
        <v>37</v>
      </c>
      <c r="G177" s="88">
        <v>3</v>
      </c>
      <c r="H177" s="87" t="str">
        <f t="shared" si="137"/>
        <v>XXX326/3</v>
      </c>
      <c r="I177" s="89" t="s">
        <v>3</v>
      </c>
      <c r="J177" s="89" t="s">
        <v>3</v>
      </c>
      <c r="K177" s="65">
        <v>0.39791666666666664</v>
      </c>
      <c r="L177" s="90">
        <v>0.39930555555555558</v>
      </c>
      <c r="M177" s="87" t="s">
        <v>9</v>
      </c>
      <c r="N177" s="91">
        <v>0.41041666666666665</v>
      </c>
      <c r="O177" s="87" t="s">
        <v>38</v>
      </c>
      <c r="P177" s="87" t="str">
        <f t="shared" si="138"/>
        <v>OK</v>
      </c>
      <c r="Q177" s="4">
        <f t="shared" si="139"/>
        <v>1.1111111111111072E-2</v>
      </c>
      <c r="R177" s="4">
        <f t="shared" si="140"/>
        <v>1.3888888888889395E-3</v>
      </c>
      <c r="S177" s="4">
        <f t="shared" si="141"/>
        <v>1.2500000000000011E-2</v>
      </c>
      <c r="T177" s="4">
        <f t="shared" si="143"/>
        <v>9.0277777777777457E-3</v>
      </c>
      <c r="U177" s="1">
        <v>10.3</v>
      </c>
      <c r="V177" s="1">
        <f>INDEX('Počty dní'!F:J,MATCH(E177,'Počty dní'!H:H,0),4)</f>
        <v>56</v>
      </c>
      <c r="W177" s="17">
        <f>V177*U177</f>
        <v>576.80000000000007</v>
      </c>
      <c r="Y177" s="59"/>
      <c r="Z177" s="59"/>
      <c r="AA177" s="59"/>
    </row>
    <row r="178" spans="1:27" x14ac:dyDescent="0.25">
      <c r="A178" s="86">
        <v>816</v>
      </c>
      <c r="B178" s="87">
        <v>8116</v>
      </c>
      <c r="C178" s="87" t="s">
        <v>2</v>
      </c>
      <c r="D178" s="87"/>
      <c r="E178" s="87" t="str">
        <f>CONCATENATE(C178,D178)</f>
        <v>X</v>
      </c>
      <c r="F178" s="87" t="s">
        <v>37</v>
      </c>
      <c r="G178" s="88">
        <v>6</v>
      </c>
      <c r="H178" s="87" t="str">
        <f t="shared" si="137"/>
        <v>XXX326/6</v>
      </c>
      <c r="I178" s="89" t="s">
        <v>3</v>
      </c>
      <c r="J178" s="89" t="s">
        <v>3</v>
      </c>
      <c r="K178" s="65">
        <v>0.41041666666666665</v>
      </c>
      <c r="L178" s="90">
        <v>0.41111111111111109</v>
      </c>
      <c r="M178" s="87" t="s">
        <v>38</v>
      </c>
      <c r="N178" s="91">
        <v>0.43263888888888891</v>
      </c>
      <c r="O178" s="87" t="s">
        <v>9</v>
      </c>
      <c r="P178" s="87" t="str">
        <f t="shared" si="138"/>
        <v>OK</v>
      </c>
      <c r="Q178" s="4">
        <f t="shared" si="139"/>
        <v>2.1527777777777812E-2</v>
      </c>
      <c r="R178" s="4">
        <f t="shared" si="140"/>
        <v>6.9444444444444198E-4</v>
      </c>
      <c r="S178" s="4">
        <f t="shared" si="141"/>
        <v>2.2222222222222254E-2</v>
      </c>
      <c r="T178" s="4">
        <f t="shared" si="143"/>
        <v>0</v>
      </c>
      <c r="U178" s="1">
        <v>18.3</v>
      </c>
      <c r="V178" s="1">
        <f>INDEX('Počty dní'!F:J,MATCH(E178,'Počty dní'!H:H,0),4)</f>
        <v>56</v>
      </c>
      <c r="W178" s="17">
        <f>V178*U178</f>
        <v>1024.8</v>
      </c>
      <c r="Y178" s="59"/>
      <c r="Z178" s="59"/>
      <c r="AA178" s="59"/>
    </row>
    <row r="179" spans="1:27" x14ac:dyDescent="0.25">
      <c r="A179" s="86">
        <v>816</v>
      </c>
      <c r="B179" s="87">
        <v>8116</v>
      </c>
      <c r="C179" s="87" t="s">
        <v>2</v>
      </c>
      <c r="D179" s="87"/>
      <c r="E179" s="87" t="str">
        <f t="shared" si="142"/>
        <v>X</v>
      </c>
      <c r="F179" s="87" t="s">
        <v>116</v>
      </c>
      <c r="G179" s="88">
        <v>7</v>
      </c>
      <c r="H179" s="87" t="str">
        <f t="shared" si="137"/>
        <v>XXX280/7</v>
      </c>
      <c r="I179" s="89" t="s">
        <v>3</v>
      </c>
      <c r="J179" s="89" t="s">
        <v>3</v>
      </c>
      <c r="K179" s="65">
        <v>0.5229166666666667</v>
      </c>
      <c r="L179" s="90">
        <v>0.52638888888888891</v>
      </c>
      <c r="M179" s="87" t="s">
        <v>9</v>
      </c>
      <c r="N179" s="91">
        <v>0.55694444444444446</v>
      </c>
      <c r="O179" s="87" t="s">
        <v>44</v>
      </c>
      <c r="P179" s="87" t="str">
        <f t="shared" si="138"/>
        <v>OK</v>
      </c>
      <c r="Q179" s="4">
        <f t="shared" si="139"/>
        <v>3.0555555555555558E-2</v>
      </c>
      <c r="R179" s="4">
        <f t="shared" si="140"/>
        <v>3.4722222222222099E-3</v>
      </c>
      <c r="S179" s="4">
        <f t="shared" si="141"/>
        <v>3.4027777777777768E-2</v>
      </c>
      <c r="T179" s="4">
        <f t="shared" si="143"/>
        <v>9.027777777777779E-2</v>
      </c>
      <c r="U179" s="1">
        <v>24.8</v>
      </c>
      <c r="V179" s="1">
        <f>INDEX('Počty dní'!F:J,MATCH(E179,'Počty dní'!H:H,0),4)</f>
        <v>56</v>
      </c>
      <c r="W179" s="17">
        <f t="shared" si="144"/>
        <v>1388.8</v>
      </c>
      <c r="Y179" s="59"/>
      <c r="Z179" s="59"/>
      <c r="AA179" s="59"/>
    </row>
    <row r="180" spans="1:27" x14ac:dyDescent="0.25">
      <c r="A180" s="86">
        <v>816</v>
      </c>
      <c r="B180" s="87">
        <v>8116</v>
      </c>
      <c r="C180" s="87" t="s">
        <v>2</v>
      </c>
      <c r="D180" s="87"/>
      <c r="E180" s="87" t="str">
        <f>CONCATENATE(C180,D180)</f>
        <v>X</v>
      </c>
      <c r="F180" s="87" t="s">
        <v>116</v>
      </c>
      <c r="G180" s="88">
        <v>14</v>
      </c>
      <c r="H180" s="87" t="str">
        <f t="shared" si="137"/>
        <v>XXX280/14</v>
      </c>
      <c r="I180" s="89" t="s">
        <v>3</v>
      </c>
      <c r="J180" s="89" t="s">
        <v>3</v>
      </c>
      <c r="K180" s="65">
        <v>0.60624999999999996</v>
      </c>
      <c r="L180" s="90">
        <v>0.60763888888888895</v>
      </c>
      <c r="M180" s="87" t="s">
        <v>44</v>
      </c>
      <c r="N180" s="91">
        <v>0.63888888888888895</v>
      </c>
      <c r="O180" s="87" t="s">
        <v>9</v>
      </c>
      <c r="P180" s="87" t="str">
        <f t="shared" si="138"/>
        <v>OK</v>
      </c>
      <c r="Q180" s="4">
        <f t="shared" si="139"/>
        <v>3.125E-2</v>
      </c>
      <c r="R180" s="4">
        <f t="shared" si="140"/>
        <v>1.388888888888995E-3</v>
      </c>
      <c r="S180" s="4">
        <f t="shared" si="141"/>
        <v>3.2638888888888995E-2</v>
      </c>
      <c r="T180" s="4">
        <f t="shared" si="143"/>
        <v>4.9305555555555491E-2</v>
      </c>
      <c r="U180" s="1">
        <v>24.8</v>
      </c>
      <c r="V180" s="1">
        <f>INDEX('Počty dní'!F:J,MATCH(E180,'Počty dní'!H:H,0),4)</f>
        <v>56</v>
      </c>
      <c r="W180" s="17">
        <f>V180*U180</f>
        <v>1388.8</v>
      </c>
      <c r="Y180" s="59"/>
      <c r="Z180" s="59"/>
      <c r="AA180" s="59"/>
    </row>
    <row r="181" spans="1:27" ht="15.75" thickBot="1" x14ac:dyDescent="0.3">
      <c r="A181" s="86">
        <v>816</v>
      </c>
      <c r="B181" s="87">
        <v>8116</v>
      </c>
      <c r="C181" s="87" t="s">
        <v>2</v>
      </c>
      <c r="D181" s="87"/>
      <c r="E181" s="87" t="str">
        <f t="shared" si="142"/>
        <v>X</v>
      </c>
      <c r="F181" s="87" t="s">
        <v>116</v>
      </c>
      <c r="G181" s="88">
        <v>13</v>
      </c>
      <c r="H181" s="87" t="str">
        <f t="shared" si="137"/>
        <v>XXX280/13</v>
      </c>
      <c r="I181" s="89" t="s">
        <v>3</v>
      </c>
      <c r="J181" s="89" t="s">
        <v>3</v>
      </c>
      <c r="K181" s="65">
        <v>0.68958333333333333</v>
      </c>
      <c r="L181" s="90">
        <v>0.69305555555555554</v>
      </c>
      <c r="M181" s="87" t="s">
        <v>9</v>
      </c>
      <c r="N181" s="91">
        <v>0.72361111111111109</v>
      </c>
      <c r="O181" s="87" t="s">
        <v>44</v>
      </c>
      <c r="P181" s="87"/>
      <c r="Q181" s="4">
        <f t="shared" si="139"/>
        <v>3.0555555555555558E-2</v>
      </c>
      <c r="R181" s="4">
        <f t="shared" si="140"/>
        <v>3.4722222222222099E-3</v>
      </c>
      <c r="S181" s="4">
        <f t="shared" si="141"/>
        <v>3.4027777777777768E-2</v>
      </c>
      <c r="T181" s="4">
        <f t="shared" si="143"/>
        <v>5.0694444444444375E-2</v>
      </c>
      <c r="U181" s="1">
        <v>24.8</v>
      </c>
      <c r="V181" s="1">
        <f>INDEX('Počty dní'!F:J,MATCH(E181,'Počty dní'!H:H,0),4)</f>
        <v>56</v>
      </c>
      <c r="W181" s="17">
        <f t="shared" si="144"/>
        <v>1388.8</v>
      </c>
      <c r="Y181" s="59"/>
      <c r="Z181" s="59"/>
      <c r="AA181" s="59"/>
    </row>
    <row r="182" spans="1:27" ht="15.75" thickBot="1" x14ac:dyDescent="0.3">
      <c r="A182" s="106" t="str">
        <f ca="1">CONCATENATE(INDIRECT("R[-3]C[0]",FALSE),"celkem")</f>
        <v>816celkem</v>
      </c>
      <c r="B182" s="107"/>
      <c r="C182" s="107" t="str">
        <f ca="1">INDIRECT("R[-1]C[12]",FALSE)</f>
        <v>Černovice,,nám.</v>
      </c>
      <c r="D182" s="108"/>
      <c r="E182" s="107"/>
      <c r="F182" s="108"/>
      <c r="G182" s="109"/>
      <c r="H182" s="110"/>
      <c r="I182" s="111"/>
      <c r="J182" s="112" t="str">
        <f ca="1">INDIRECT("R[-3]C[0]",FALSE)</f>
        <v>S</v>
      </c>
      <c r="K182" s="113"/>
      <c r="L182" s="114"/>
      <c r="M182" s="115"/>
      <c r="N182" s="114"/>
      <c r="O182" s="116"/>
      <c r="P182" s="107"/>
      <c r="Q182" s="8">
        <f>SUM(Q174:Q181)</f>
        <v>0.21805555555555559</v>
      </c>
      <c r="R182" s="8">
        <f>SUM(R174:R181)</f>
        <v>1.4583333333333365E-2</v>
      </c>
      <c r="S182" s="8">
        <f>SUM(S174:S181)</f>
        <v>0.23263888888888895</v>
      </c>
      <c r="T182" s="8">
        <f>SUM(T174:T181)</f>
        <v>0.25972222222222213</v>
      </c>
      <c r="U182" s="9">
        <f>SUM(U174:U181)</f>
        <v>177.4</v>
      </c>
      <c r="V182" s="10"/>
      <c r="W182" s="11">
        <f>SUM(W174:W181)</f>
        <v>9934.4</v>
      </c>
      <c r="Y182" s="59"/>
      <c r="Z182" s="59"/>
      <c r="AA182" s="59"/>
    </row>
    <row r="183" spans="1:27" x14ac:dyDescent="0.25">
      <c r="Y183" s="59"/>
      <c r="Z183" s="59"/>
      <c r="AA183" s="59"/>
    </row>
    <row r="184" spans="1:27" ht="15.75" thickBot="1" x14ac:dyDescent="0.3">
      <c r="Y184" s="59"/>
      <c r="Z184" s="59"/>
      <c r="AA184" s="59"/>
    </row>
    <row r="185" spans="1:27" x14ac:dyDescent="0.25">
      <c r="A185" s="80">
        <v>817</v>
      </c>
      <c r="B185" s="81">
        <v>8117</v>
      </c>
      <c r="C185" s="81" t="s">
        <v>2</v>
      </c>
      <c r="D185" s="81"/>
      <c r="E185" s="81" t="str">
        <f t="shared" ref="E185:E190" si="145">CONCATENATE(C185,D185)</f>
        <v>X</v>
      </c>
      <c r="F185" s="81" t="s">
        <v>116</v>
      </c>
      <c r="G185" s="82">
        <v>2</v>
      </c>
      <c r="H185" s="81" t="str">
        <f t="shared" ref="H185:H190" si="146">CONCATENATE(F185,"/",G185)</f>
        <v>XXX280/2</v>
      </c>
      <c r="I185" s="83" t="s">
        <v>3</v>
      </c>
      <c r="J185" s="83" t="s">
        <v>18</v>
      </c>
      <c r="K185" s="67">
        <v>0.18958333333333333</v>
      </c>
      <c r="L185" s="84">
        <v>0.19097222222222221</v>
      </c>
      <c r="M185" s="81" t="s">
        <v>44</v>
      </c>
      <c r="N185" s="85">
        <v>0.22222222222222221</v>
      </c>
      <c r="O185" s="81" t="s">
        <v>9</v>
      </c>
      <c r="P185" s="81" t="str">
        <f t="shared" ref="P185:P189" si="147">IF(M186=O185,"OK","POZOR")</f>
        <v>OK</v>
      </c>
      <c r="Q185" s="14">
        <f t="shared" ref="Q185:Q190" si="148">IF(ISNUMBER(G185),N185-L185,IF(F185="přejezd",N185-L185,0))</f>
        <v>3.125E-2</v>
      </c>
      <c r="R185" s="14">
        <f t="shared" ref="R185:R190" si="149">IF(ISNUMBER(G185),L185-K185,0)</f>
        <v>1.388888888888884E-3</v>
      </c>
      <c r="S185" s="14">
        <f t="shared" ref="S185:S190" si="150">Q185+R185</f>
        <v>3.2638888888888884E-2</v>
      </c>
      <c r="T185" s="14"/>
      <c r="U185" s="13">
        <v>24.8</v>
      </c>
      <c r="V185" s="13">
        <f>INDEX('Počty dní'!F:J,MATCH(E185,'Počty dní'!H:H,0),4)</f>
        <v>56</v>
      </c>
      <c r="W185" s="16">
        <f t="shared" ref="W185:W190" si="151">V185*U185</f>
        <v>1388.8</v>
      </c>
      <c r="Y185" s="59"/>
      <c r="Z185" s="59"/>
      <c r="AA185" s="59"/>
    </row>
    <row r="186" spans="1:27" x14ac:dyDescent="0.25">
      <c r="A186" s="86">
        <v>817</v>
      </c>
      <c r="B186" s="87">
        <v>8117</v>
      </c>
      <c r="C186" s="87" t="s">
        <v>2</v>
      </c>
      <c r="D186" s="87"/>
      <c r="E186" s="87" t="str">
        <f t="shared" si="145"/>
        <v>X</v>
      </c>
      <c r="F186" s="87" t="s">
        <v>116</v>
      </c>
      <c r="G186" s="88">
        <v>1</v>
      </c>
      <c r="H186" s="87" t="str">
        <f t="shared" si="146"/>
        <v>XXX280/1</v>
      </c>
      <c r="I186" s="89" t="s">
        <v>3</v>
      </c>
      <c r="J186" s="89" t="s">
        <v>18</v>
      </c>
      <c r="K186" s="65">
        <v>0.23333333333333334</v>
      </c>
      <c r="L186" s="90">
        <v>0.23472222222222219</v>
      </c>
      <c r="M186" s="87" t="s">
        <v>9</v>
      </c>
      <c r="N186" s="91">
        <v>0.26527777777777778</v>
      </c>
      <c r="O186" s="87" t="s">
        <v>44</v>
      </c>
      <c r="P186" s="87" t="str">
        <f t="shared" si="147"/>
        <v>OK</v>
      </c>
      <c r="Q186" s="4">
        <f t="shared" si="148"/>
        <v>3.0555555555555586E-2</v>
      </c>
      <c r="R186" s="4">
        <f t="shared" si="149"/>
        <v>1.3888888888888562E-3</v>
      </c>
      <c r="S186" s="4">
        <f t="shared" si="150"/>
        <v>3.1944444444444442E-2</v>
      </c>
      <c r="T186" s="4">
        <f t="shared" ref="T186:T190" si="152">K186-N185</f>
        <v>1.1111111111111127E-2</v>
      </c>
      <c r="U186" s="1">
        <v>24.8</v>
      </c>
      <c r="V186" s="1">
        <f>INDEX('Počty dní'!F:J,MATCH(E186,'Počty dní'!H:H,0),4)</f>
        <v>56</v>
      </c>
      <c r="W186" s="17">
        <f t="shared" si="151"/>
        <v>1388.8</v>
      </c>
      <c r="Y186" s="59"/>
      <c r="Z186" s="59"/>
      <c r="AA186" s="59"/>
    </row>
    <row r="187" spans="1:27" x14ac:dyDescent="0.25">
      <c r="A187" s="86">
        <v>817</v>
      </c>
      <c r="B187" s="87">
        <v>8117</v>
      </c>
      <c r="C187" s="87" t="s">
        <v>2</v>
      </c>
      <c r="D187" s="87"/>
      <c r="E187" s="87" t="str">
        <f t="shared" si="145"/>
        <v>X</v>
      </c>
      <c r="F187" s="87" t="s">
        <v>116</v>
      </c>
      <c r="G187" s="88">
        <v>6</v>
      </c>
      <c r="H187" s="87" t="str">
        <f t="shared" si="146"/>
        <v>XXX280/6</v>
      </c>
      <c r="I187" s="89" t="s">
        <v>18</v>
      </c>
      <c r="J187" s="89" t="s">
        <v>18</v>
      </c>
      <c r="K187" s="65">
        <v>0.27083333333333331</v>
      </c>
      <c r="L187" s="90">
        <v>0.27430555555555552</v>
      </c>
      <c r="M187" s="87" t="s">
        <v>44</v>
      </c>
      <c r="N187" s="91">
        <v>0.30555555555555552</v>
      </c>
      <c r="O187" s="87" t="s">
        <v>9</v>
      </c>
      <c r="P187" s="87" t="str">
        <f t="shared" si="147"/>
        <v>OK</v>
      </c>
      <c r="Q187" s="4">
        <f t="shared" si="148"/>
        <v>3.125E-2</v>
      </c>
      <c r="R187" s="4">
        <f t="shared" si="149"/>
        <v>3.4722222222222099E-3</v>
      </c>
      <c r="S187" s="4">
        <f t="shared" si="150"/>
        <v>3.472222222222221E-2</v>
      </c>
      <c r="T187" s="4">
        <f t="shared" si="152"/>
        <v>5.5555555555555358E-3</v>
      </c>
      <c r="U187" s="1">
        <v>24.8</v>
      </c>
      <c r="V187" s="1">
        <f>INDEX('Počty dní'!F:J,MATCH(E187,'Počty dní'!H:H,0),4)</f>
        <v>56</v>
      </c>
      <c r="W187" s="17">
        <f t="shared" si="151"/>
        <v>1388.8</v>
      </c>
      <c r="Y187" s="59"/>
      <c r="Z187" s="59"/>
      <c r="AA187" s="59"/>
    </row>
    <row r="188" spans="1:27" x14ac:dyDescent="0.25">
      <c r="A188" s="86">
        <v>817</v>
      </c>
      <c r="B188" s="87">
        <v>8117</v>
      </c>
      <c r="C188" s="87" t="s">
        <v>2</v>
      </c>
      <c r="D188" s="87"/>
      <c r="E188" s="87" t="str">
        <f t="shared" si="145"/>
        <v>X</v>
      </c>
      <c r="F188" s="87" t="s">
        <v>116</v>
      </c>
      <c r="G188" s="88">
        <v>11</v>
      </c>
      <c r="H188" s="87" t="str">
        <f t="shared" si="146"/>
        <v>XXX280/11</v>
      </c>
      <c r="I188" s="89" t="s">
        <v>18</v>
      </c>
      <c r="J188" s="89" t="s">
        <v>18</v>
      </c>
      <c r="K188" s="65">
        <v>0.60624999999999996</v>
      </c>
      <c r="L188" s="90">
        <v>0.60972222222222217</v>
      </c>
      <c r="M188" s="87" t="s">
        <v>9</v>
      </c>
      <c r="N188" s="91">
        <v>0.64027777777777783</v>
      </c>
      <c r="O188" s="87" t="s">
        <v>44</v>
      </c>
      <c r="P188" s="87" t="str">
        <f t="shared" si="147"/>
        <v>OK</v>
      </c>
      <c r="Q188" s="4">
        <f t="shared" si="148"/>
        <v>3.0555555555555669E-2</v>
      </c>
      <c r="R188" s="4">
        <f t="shared" si="149"/>
        <v>3.4722222222222099E-3</v>
      </c>
      <c r="S188" s="4">
        <f t="shared" si="150"/>
        <v>3.4027777777777879E-2</v>
      </c>
      <c r="T188" s="4">
        <f t="shared" si="152"/>
        <v>0.30069444444444443</v>
      </c>
      <c r="U188" s="1">
        <v>24.8</v>
      </c>
      <c r="V188" s="1">
        <f>INDEX('Počty dní'!F:J,MATCH(E188,'Počty dní'!H:H,0),4)</f>
        <v>56</v>
      </c>
      <c r="W188" s="17">
        <f t="shared" si="151"/>
        <v>1388.8</v>
      </c>
      <c r="Y188" s="59"/>
      <c r="Z188" s="59"/>
      <c r="AA188" s="59"/>
    </row>
    <row r="189" spans="1:27" x14ac:dyDescent="0.25">
      <c r="A189" s="86">
        <v>817</v>
      </c>
      <c r="B189" s="87">
        <v>8117</v>
      </c>
      <c r="C189" s="87" t="s">
        <v>2</v>
      </c>
      <c r="D189" s="87"/>
      <c r="E189" s="87" t="str">
        <f t="shared" si="145"/>
        <v>X</v>
      </c>
      <c r="F189" s="87" t="s">
        <v>116</v>
      </c>
      <c r="G189" s="88">
        <v>16</v>
      </c>
      <c r="H189" s="87" t="str">
        <f t="shared" si="146"/>
        <v>XXX280/16</v>
      </c>
      <c r="I189" s="89" t="s">
        <v>3</v>
      </c>
      <c r="J189" s="89" t="s">
        <v>18</v>
      </c>
      <c r="K189" s="65">
        <v>0.68958333333333333</v>
      </c>
      <c r="L189" s="90">
        <v>0.69097222222222221</v>
      </c>
      <c r="M189" s="87" t="s">
        <v>44</v>
      </c>
      <c r="N189" s="91">
        <v>0.72222222222222221</v>
      </c>
      <c r="O189" s="87" t="s">
        <v>9</v>
      </c>
      <c r="P189" s="87" t="str">
        <f t="shared" si="147"/>
        <v>OK</v>
      </c>
      <c r="Q189" s="4">
        <f t="shared" si="148"/>
        <v>3.125E-2</v>
      </c>
      <c r="R189" s="4">
        <f t="shared" si="149"/>
        <v>1.388888888888884E-3</v>
      </c>
      <c r="S189" s="4">
        <f t="shared" si="150"/>
        <v>3.2638888888888884E-2</v>
      </c>
      <c r="T189" s="4">
        <f t="shared" si="152"/>
        <v>4.9305555555555491E-2</v>
      </c>
      <c r="U189" s="1">
        <v>24.8</v>
      </c>
      <c r="V189" s="1">
        <f>INDEX('Počty dní'!F:J,MATCH(E189,'Počty dní'!H:H,0),4)</f>
        <v>56</v>
      </c>
      <c r="W189" s="17">
        <f t="shared" si="151"/>
        <v>1388.8</v>
      </c>
      <c r="Y189" s="59"/>
      <c r="Z189" s="59"/>
      <c r="AA189" s="59"/>
    </row>
    <row r="190" spans="1:27" ht="15.75" thickBot="1" x14ac:dyDescent="0.3">
      <c r="A190" s="86">
        <v>817</v>
      </c>
      <c r="B190" s="87">
        <v>8117</v>
      </c>
      <c r="C190" s="87" t="s">
        <v>2</v>
      </c>
      <c r="D190" s="87"/>
      <c r="E190" s="87" t="str">
        <f t="shared" si="145"/>
        <v>X</v>
      </c>
      <c r="F190" s="87" t="s">
        <v>116</v>
      </c>
      <c r="G190" s="88">
        <v>15</v>
      </c>
      <c r="H190" s="87" t="str">
        <f t="shared" si="146"/>
        <v>XXX280/15</v>
      </c>
      <c r="I190" s="89" t="s">
        <v>3</v>
      </c>
      <c r="J190" s="89" t="s">
        <v>18</v>
      </c>
      <c r="K190" s="65">
        <v>0.77500000000000002</v>
      </c>
      <c r="L190" s="90">
        <v>0.77638888888888891</v>
      </c>
      <c r="M190" s="87" t="s">
        <v>9</v>
      </c>
      <c r="N190" s="91">
        <v>0.80694444444444446</v>
      </c>
      <c r="O190" s="87" t="s">
        <v>44</v>
      </c>
      <c r="P190" s="87"/>
      <c r="Q190" s="4">
        <f t="shared" si="148"/>
        <v>3.0555555555555558E-2</v>
      </c>
      <c r="R190" s="4">
        <f t="shared" si="149"/>
        <v>1.388888888888884E-3</v>
      </c>
      <c r="S190" s="4">
        <f t="shared" si="150"/>
        <v>3.1944444444444442E-2</v>
      </c>
      <c r="T190" s="4">
        <f t="shared" si="152"/>
        <v>5.2777777777777812E-2</v>
      </c>
      <c r="U190" s="1">
        <v>24.8</v>
      </c>
      <c r="V190" s="1">
        <f>INDEX('Počty dní'!F:J,MATCH(E190,'Počty dní'!H:H,0),4)</f>
        <v>56</v>
      </c>
      <c r="W190" s="17">
        <f t="shared" si="151"/>
        <v>1388.8</v>
      </c>
      <c r="Y190" s="59"/>
      <c r="Z190" s="59"/>
      <c r="AA190" s="59"/>
    </row>
    <row r="191" spans="1:27" ht="15.75" thickBot="1" x14ac:dyDescent="0.3">
      <c r="A191" s="106" t="str">
        <f ca="1">CONCATENATE(INDIRECT("R[-3]C[0]",FALSE),"celkem")</f>
        <v>817celkem</v>
      </c>
      <c r="B191" s="107"/>
      <c r="C191" s="107" t="str">
        <f ca="1">INDIRECT("R[-1]C[12]",FALSE)</f>
        <v>Černovice,,nám.</v>
      </c>
      <c r="D191" s="108"/>
      <c r="E191" s="107"/>
      <c r="F191" s="108"/>
      <c r="G191" s="109"/>
      <c r="H191" s="110"/>
      <c r="I191" s="111"/>
      <c r="J191" s="112" t="str">
        <f ca="1">INDIRECT("R[-3]C[0]",FALSE)</f>
        <v>V</v>
      </c>
      <c r="K191" s="113"/>
      <c r="L191" s="114"/>
      <c r="M191" s="115"/>
      <c r="N191" s="114"/>
      <c r="O191" s="116"/>
      <c r="P191" s="107"/>
      <c r="Q191" s="8">
        <f>SUM(Q185:Q190)</f>
        <v>0.18541666666666681</v>
      </c>
      <c r="R191" s="8">
        <f>SUM(R185:R190)</f>
        <v>1.2499999999999928E-2</v>
      </c>
      <c r="S191" s="8">
        <f>SUM(S185:S190)</f>
        <v>0.19791666666666674</v>
      </c>
      <c r="T191" s="8">
        <f>SUM(T185:T190)</f>
        <v>0.4194444444444444</v>
      </c>
      <c r="U191" s="9">
        <f>SUM(U185:U190)</f>
        <v>148.80000000000001</v>
      </c>
      <c r="V191" s="10"/>
      <c r="W191" s="11">
        <f>SUM(W185:W190)</f>
        <v>8332.7999999999993</v>
      </c>
      <c r="Y191" s="59"/>
      <c r="Z191" s="59"/>
      <c r="AA191" s="59"/>
    </row>
    <row r="192" spans="1:27" x14ac:dyDescent="0.25">
      <c r="K192" s="75"/>
      <c r="L192" s="75"/>
      <c r="Y192" s="59"/>
      <c r="Z192" s="59"/>
      <c r="AA192" s="59"/>
    </row>
    <row r="193" spans="1:27" ht="15.75" thickBot="1" x14ac:dyDescent="0.3">
      <c r="K193" s="75"/>
      <c r="L193" s="75"/>
      <c r="Y193" s="59"/>
      <c r="Z193" s="59"/>
      <c r="AA193" s="59"/>
    </row>
    <row r="194" spans="1:27" x14ac:dyDescent="0.25">
      <c r="A194" s="80">
        <v>818</v>
      </c>
      <c r="B194" s="81">
        <v>8118</v>
      </c>
      <c r="C194" s="81" t="s">
        <v>2</v>
      </c>
      <c r="D194" s="81">
        <v>20</v>
      </c>
      <c r="E194" s="81" t="str">
        <f t="shared" ref="E194" si="153">CONCATENATE(C194,D194)</f>
        <v>X20</v>
      </c>
      <c r="F194" s="81" t="s">
        <v>114</v>
      </c>
      <c r="G194" s="82">
        <v>4</v>
      </c>
      <c r="H194" s="81" t="str">
        <f>CONCATENATE(F194,"/",G194)</f>
        <v>XXX335/4</v>
      </c>
      <c r="I194" s="83" t="s">
        <v>3</v>
      </c>
      <c r="J194" s="83" t="s">
        <v>18</v>
      </c>
      <c r="K194" s="67">
        <v>0.20555555555555555</v>
      </c>
      <c r="L194" s="84">
        <v>0.20624999999999999</v>
      </c>
      <c r="M194" s="81" t="s">
        <v>61</v>
      </c>
      <c r="N194" s="85">
        <v>0.23749999999999999</v>
      </c>
      <c r="O194" s="81" t="s">
        <v>55</v>
      </c>
      <c r="P194" s="81" t="str">
        <f t="shared" ref="P194:P199" si="154">IF(M195=O194,"OK","POZOR")</f>
        <v>OK</v>
      </c>
      <c r="Q194" s="14">
        <f t="shared" ref="Q194:Q200" si="155">IF(ISNUMBER(G194),N194-L194,IF(F194="přejezd",N194-L194,0))</f>
        <v>3.125E-2</v>
      </c>
      <c r="R194" s="14">
        <f t="shared" ref="R194:R200" si="156">IF(ISNUMBER(G194),L194-K194,0)</f>
        <v>6.9444444444444198E-4</v>
      </c>
      <c r="S194" s="14">
        <f t="shared" ref="S194:S200" si="157">Q194+R194</f>
        <v>3.1944444444444442E-2</v>
      </c>
      <c r="T194" s="14"/>
      <c r="U194" s="13">
        <v>29.5</v>
      </c>
      <c r="V194" s="13">
        <f>INDEX('Počty dní'!F:J,MATCH(E194,'Počty dní'!H:H,0),4)</f>
        <v>49</v>
      </c>
      <c r="W194" s="16">
        <f t="shared" ref="W194" si="158">V194*U194</f>
        <v>1445.5</v>
      </c>
      <c r="Y194" s="59"/>
      <c r="Z194" s="59"/>
      <c r="AA194" s="59"/>
    </row>
    <row r="195" spans="1:27" x14ac:dyDescent="0.25">
      <c r="A195" s="86">
        <v>818</v>
      </c>
      <c r="B195" s="87">
        <v>8118</v>
      </c>
      <c r="C195" s="87" t="s">
        <v>2</v>
      </c>
      <c r="D195" s="87">
        <v>20</v>
      </c>
      <c r="E195" s="87" t="str">
        <f>CONCATENATE(C195,D195)</f>
        <v>X20</v>
      </c>
      <c r="F195" s="87" t="s">
        <v>114</v>
      </c>
      <c r="G195" s="88">
        <v>5</v>
      </c>
      <c r="H195" s="87" t="str">
        <f t="shared" ref="H195:H200" si="159">CONCATENATE(F195,"/",G195)</f>
        <v>XXX335/5</v>
      </c>
      <c r="I195" s="89" t="s">
        <v>18</v>
      </c>
      <c r="J195" s="89" t="s">
        <v>18</v>
      </c>
      <c r="K195" s="65">
        <v>0.25277777777777777</v>
      </c>
      <c r="L195" s="90">
        <v>0.25555555555555554</v>
      </c>
      <c r="M195" s="87" t="s">
        <v>55</v>
      </c>
      <c r="N195" s="91">
        <v>0.31736111111111109</v>
      </c>
      <c r="O195" s="91" t="s">
        <v>49</v>
      </c>
      <c r="P195" s="87" t="str">
        <f t="shared" si="154"/>
        <v>OK</v>
      </c>
      <c r="Q195" s="4">
        <f t="shared" si="155"/>
        <v>6.1805555555555558E-2</v>
      </c>
      <c r="R195" s="4">
        <f t="shared" si="156"/>
        <v>2.7777777777777679E-3</v>
      </c>
      <c r="S195" s="4">
        <f t="shared" si="157"/>
        <v>6.4583333333333326E-2</v>
      </c>
      <c r="T195" s="4">
        <f t="shared" ref="T195:T200" si="160">K195-N194</f>
        <v>1.5277777777777779E-2</v>
      </c>
      <c r="U195" s="1">
        <v>52.8</v>
      </c>
      <c r="V195" s="1">
        <f>INDEX('Počty dní'!F:J,MATCH(E195,'Počty dní'!H:H,0),4)</f>
        <v>49</v>
      </c>
      <c r="W195" s="17">
        <f>V195*U195</f>
        <v>2587.1999999999998</v>
      </c>
      <c r="Y195" s="59"/>
      <c r="Z195" s="59"/>
      <c r="AA195" s="59"/>
    </row>
    <row r="196" spans="1:27" x14ac:dyDescent="0.25">
      <c r="A196" s="86">
        <v>818</v>
      </c>
      <c r="B196" s="87">
        <v>8118</v>
      </c>
      <c r="C196" s="87" t="s">
        <v>2</v>
      </c>
      <c r="D196" s="87">
        <v>20</v>
      </c>
      <c r="E196" s="87" t="str">
        <f>CONCATENATE(C196,D196)</f>
        <v>X20</v>
      </c>
      <c r="F196" s="87" t="s">
        <v>114</v>
      </c>
      <c r="G196" s="88">
        <v>10</v>
      </c>
      <c r="H196" s="87" t="str">
        <f>CONCATENATE(F196,"/",G196)</f>
        <v>XXX335/10</v>
      </c>
      <c r="I196" s="89" t="s">
        <v>3</v>
      </c>
      <c r="J196" s="89" t="s">
        <v>18</v>
      </c>
      <c r="K196" s="65">
        <v>0.38055555555555554</v>
      </c>
      <c r="L196" s="90">
        <v>0.38333333333333336</v>
      </c>
      <c r="M196" s="91" t="s">
        <v>49</v>
      </c>
      <c r="N196" s="91">
        <v>0.44583333333333336</v>
      </c>
      <c r="O196" s="87" t="s">
        <v>55</v>
      </c>
      <c r="P196" s="87" t="str">
        <f t="shared" si="154"/>
        <v>OK</v>
      </c>
      <c r="Q196" s="4">
        <f t="shared" si="155"/>
        <v>6.25E-2</v>
      </c>
      <c r="R196" s="4">
        <f t="shared" si="156"/>
        <v>2.7777777777778234E-3</v>
      </c>
      <c r="S196" s="4">
        <f t="shared" si="157"/>
        <v>6.5277777777777823E-2</v>
      </c>
      <c r="T196" s="4">
        <f t="shared" si="160"/>
        <v>6.3194444444444442E-2</v>
      </c>
      <c r="U196" s="1">
        <v>52.8</v>
      </c>
      <c r="V196" s="1">
        <f>INDEX('Počty dní'!F:J,MATCH(E196,'Počty dní'!H:H,0),4)</f>
        <v>49</v>
      </c>
      <c r="W196" s="17">
        <f>V196*U196</f>
        <v>2587.1999999999998</v>
      </c>
      <c r="Y196" s="59"/>
      <c r="Z196" s="59"/>
      <c r="AA196" s="59"/>
    </row>
    <row r="197" spans="1:27" x14ac:dyDescent="0.25">
      <c r="A197" s="86">
        <v>818</v>
      </c>
      <c r="B197" s="87">
        <v>8118</v>
      </c>
      <c r="C197" s="87" t="s">
        <v>2</v>
      </c>
      <c r="D197" s="87">
        <v>20</v>
      </c>
      <c r="E197" s="87" t="str">
        <f t="shared" ref="E197:E200" si="161">CONCATENATE(C197,D197)</f>
        <v>X20</v>
      </c>
      <c r="F197" s="87" t="s">
        <v>114</v>
      </c>
      <c r="G197" s="88">
        <v>11</v>
      </c>
      <c r="H197" s="87" t="str">
        <f t="shared" si="159"/>
        <v>XXX335/11</v>
      </c>
      <c r="I197" s="89" t="s">
        <v>3</v>
      </c>
      <c r="J197" s="89" t="s">
        <v>18</v>
      </c>
      <c r="K197" s="65">
        <v>0.46805555555555556</v>
      </c>
      <c r="L197" s="90">
        <v>0.47083333333333333</v>
      </c>
      <c r="M197" s="87" t="s">
        <v>55</v>
      </c>
      <c r="N197" s="91">
        <v>0.53263888888888888</v>
      </c>
      <c r="O197" s="91" t="s">
        <v>49</v>
      </c>
      <c r="P197" s="87" t="str">
        <f t="shared" si="154"/>
        <v>OK</v>
      </c>
      <c r="Q197" s="4">
        <f t="shared" si="155"/>
        <v>6.1805555555555558E-2</v>
      </c>
      <c r="R197" s="4">
        <f t="shared" si="156"/>
        <v>2.7777777777777679E-3</v>
      </c>
      <c r="S197" s="4">
        <f t="shared" si="157"/>
        <v>6.4583333333333326E-2</v>
      </c>
      <c r="T197" s="4">
        <f t="shared" si="160"/>
        <v>2.2222222222222199E-2</v>
      </c>
      <c r="U197" s="1">
        <v>52.8</v>
      </c>
      <c r="V197" s="1">
        <f>INDEX('Počty dní'!F:J,MATCH(E197,'Počty dní'!H:H,0),4)</f>
        <v>49</v>
      </c>
      <c r="W197" s="17">
        <f t="shared" ref="W197:W200" si="162">V197*U197</f>
        <v>2587.1999999999998</v>
      </c>
      <c r="Y197" s="59"/>
      <c r="Z197" s="59"/>
      <c r="AA197" s="59"/>
    </row>
    <row r="198" spans="1:27" x14ac:dyDescent="0.25">
      <c r="A198" s="86">
        <v>818</v>
      </c>
      <c r="B198" s="87">
        <v>8118</v>
      </c>
      <c r="C198" s="87" t="s">
        <v>2</v>
      </c>
      <c r="D198" s="87">
        <v>20</v>
      </c>
      <c r="E198" s="87" t="str">
        <f t="shared" si="161"/>
        <v>X20</v>
      </c>
      <c r="F198" s="87" t="s">
        <v>114</v>
      </c>
      <c r="G198" s="88">
        <v>16</v>
      </c>
      <c r="H198" s="87" t="str">
        <f>CONCATENATE(F198,"/",G198)</f>
        <v>XXX335/16</v>
      </c>
      <c r="I198" s="89" t="s">
        <v>18</v>
      </c>
      <c r="J198" s="89" t="s">
        <v>18</v>
      </c>
      <c r="K198" s="65">
        <v>0.58888888888888891</v>
      </c>
      <c r="L198" s="90">
        <v>0.59166666666666667</v>
      </c>
      <c r="M198" s="91" t="s">
        <v>49</v>
      </c>
      <c r="N198" s="91">
        <v>0.62152777777777779</v>
      </c>
      <c r="O198" s="87" t="s">
        <v>61</v>
      </c>
      <c r="P198" s="87" t="str">
        <f t="shared" si="154"/>
        <v>OK</v>
      </c>
      <c r="Q198" s="4">
        <f t="shared" si="155"/>
        <v>2.9861111111111116E-2</v>
      </c>
      <c r="R198" s="4">
        <f t="shared" si="156"/>
        <v>2.7777777777777679E-3</v>
      </c>
      <c r="S198" s="4">
        <f t="shared" si="157"/>
        <v>3.2638888888888884E-2</v>
      </c>
      <c r="T198" s="4">
        <f t="shared" si="160"/>
        <v>5.6250000000000022E-2</v>
      </c>
      <c r="U198" s="1">
        <v>23.3</v>
      </c>
      <c r="V198" s="1">
        <f>INDEX('Počty dní'!F:J,MATCH(E198,'Počty dní'!H:H,0),4)</f>
        <v>49</v>
      </c>
      <c r="W198" s="17">
        <f t="shared" si="162"/>
        <v>1141.7</v>
      </c>
      <c r="Y198" s="59"/>
      <c r="Z198" s="59"/>
      <c r="AA198" s="59"/>
    </row>
    <row r="199" spans="1:27" x14ac:dyDescent="0.25">
      <c r="A199" s="86">
        <v>818</v>
      </c>
      <c r="B199" s="87">
        <v>8118</v>
      </c>
      <c r="C199" s="87" t="s">
        <v>2</v>
      </c>
      <c r="D199" s="87">
        <v>20</v>
      </c>
      <c r="E199" s="87" t="str">
        <f t="shared" si="161"/>
        <v>X20</v>
      </c>
      <c r="F199" s="87" t="s">
        <v>114</v>
      </c>
      <c r="G199" s="88">
        <v>15</v>
      </c>
      <c r="H199" s="87" t="str">
        <f t="shared" si="159"/>
        <v>XXX335/15</v>
      </c>
      <c r="I199" s="89" t="s">
        <v>3</v>
      </c>
      <c r="J199" s="89" t="s">
        <v>18</v>
      </c>
      <c r="K199" s="65">
        <v>0.62638888888888888</v>
      </c>
      <c r="L199" s="90">
        <v>0.62777777777777777</v>
      </c>
      <c r="M199" s="87" t="s">
        <v>61</v>
      </c>
      <c r="N199" s="91">
        <v>0.65763888888888888</v>
      </c>
      <c r="O199" s="91" t="s">
        <v>49</v>
      </c>
      <c r="P199" s="87" t="str">
        <f t="shared" si="154"/>
        <v>OK</v>
      </c>
      <c r="Q199" s="4">
        <f t="shared" si="155"/>
        <v>2.9861111111111116E-2</v>
      </c>
      <c r="R199" s="4">
        <f t="shared" si="156"/>
        <v>1.388888888888884E-3</v>
      </c>
      <c r="S199" s="4">
        <f t="shared" si="157"/>
        <v>3.125E-2</v>
      </c>
      <c r="T199" s="4">
        <f t="shared" si="160"/>
        <v>4.8611111111110938E-3</v>
      </c>
      <c r="U199" s="1">
        <v>23.3</v>
      </c>
      <c r="V199" s="1">
        <f>INDEX('Počty dní'!F:J,MATCH(E199,'Počty dní'!H:H,0),4)</f>
        <v>49</v>
      </c>
      <c r="W199" s="17">
        <f t="shared" si="162"/>
        <v>1141.7</v>
      </c>
      <c r="Y199" s="59"/>
      <c r="Z199" s="59"/>
      <c r="AA199" s="59"/>
    </row>
    <row r="200" spans="1:27" ht="15.75" thickBot="1" x14ac:dyDescent="0.3">
      <c r="A200" s="86">
        <v>818</v>
      </c>
      <c r="B200" s="87">
        <v>8118</v>
      </c>
      <c r="C200" s="87" t="s">
        <v>2</v>
      </c>
      <c r="D200" s="87">
        <v>20</v>
      </c>
      <c r="E200" s="87" t="str">
        <f t="shared" si="161"/>
        <v>X20</v>
      </c>
      <c r="F200" s="87" t="s">
        <v>114</v>
      </c>
      <c r="G200" s="88">
        <v>20</v>
      </c>
      <c r="H200" s="87" t="str">
        <f t="shared" si="159"/>
        <v>XXX335/20</v>
      </c>
      <c r="I200" s="89" t="s">
        <v>3</v>
      </c>
      <c r="J200" s="89" t="s">
        <v>18</v>
      </c>
      <c r="K200" s="65">
        <v>0.67222222222222228</v>
      </c>
      <c r="L200" s="90">
        <v>0.67500000000000004</v>
      </c>
      <c r="M200" s="91" t="s">
        <v>49</v>
      </c>
      <c r="N200" s="91">
        <v>0.70486111111111116</v>
      </c>
      <c r="O200" s="87" t="s">
        <v>61</v>
      </c>
      <c r="P200" s="87"/>
      <c r="Q200" s="4">
        <f t="shared" si="155"/>
        <v>2.9861111111111116E-2</v>
      </c>
      <c r="R200" s="4">
        <f t="shared" si="156"/>
        <v>2.7777777777777679E-3</v>
      </c>
      <c r="S200" s="4">
        <f t="shared" si="157"/>
        <v>3.2638888888888884E-2</v>
      </c>
      <c r="T200" s="4">
        <f t="shared" si="160"/>
        <v>1.4583333333333393E-2</v>
      </c>
      <c r="U200" s="1">
        <v>23.3</v>
      </c>
      <c r="V200" s="1">
        <f>INDEX('Počty dní'!F:J,MATCH(E200,'Počty dní'!H:H,0),4)</f>
        <v>49</v>
      </c>
      <c r="W200" s="17">
        <f t="shared" si="162"/>
        <v>1141.7</v>
      </c>
      <c r="Y200" s="59"/>
      <c r="Z200" s="59"/>
      <c r="AA200" s="59"/>
    </row>
    <row r="201" spans="1:27" ht="15.75" thickBot="1" x14ac:dyDescent="0.3">
      <c r="A201" s="106" t="str">
        <f ca="1">CONCATENATE(INDIRECT("R[-3]C[0]",FALSE),"celkem")</f>
        <v>818celkem</v>
      </c>
      <c r="B201" s="107"/>
      <c r="C201" s="107" t="str">
        <f ca="1">INDIRECT("R[-1]C[12]",FALSE)</f>
        <v>Mnich</v>
      </c>
      <c r="D201" s="108"/>
      <c r="E201" s="107"/>
      <c r="F201" s="108"/>
      <c r="G201" s="109"/>
      <c r="H201" s="110"/>
      <c r="I201" s="111"/>
      <c r="J201" s="112" t="str">
        <f ca="1">INDIRECT("R[-3]C[0]",FALSE)</f>
        <v>V</v>
      </c>
      <c r="K201" s="113"/>
      <c r="L201" s="114"/>
      <c r="M201" s="115"/>
      <c r="N201" s="114"/>
      <c r="O201" s="116"/>
      <c r="P201" s="107"/>
      <c r="Q201" s="8">
        <f>SUM(Q194:Q200)</f>
        <v>0.30694444444444446</v>
      </c>
      <c r="R201" s="8">
        <f t="shared" ref="R201:T201" si="163">SUM(R194:R200)</f>
        <v>1.5972222222222221E-2</v>
      </c>
      <c r="S201" s="8">
        <f t="shared" si="163"/>
        <v>0.32291666666666669</v>
      </c>
      <c r="T201" s="8">
        <f t="shared" si="163"/>
        <v>0.17638888888888893</v>
      </c>
      <c r="U201" s="9">
        <f>SUM(U194:U200)</f>
        <v>257.8</v>
      </c>
      <c r="V201" s="10"/>
      <c r="W201" s="11">
        <f>SUM(W194:W200)</f>
        <v>12632.2</v>
      </c>
      <c r="Y201" s="59"/>
      <c r="Z201" s="59"/>
      <c r="AA201" s="59"/>
    </row>
    <row r="202" spans="1:27" x14ac:dyDescent="0.25">
      <c r="K202" s="71"/>
      <c r="L202" s="78"/>
      <c r="M202" s="79"/>
      <c r="N202" s="79"/>
      <c r="Q202" s="2"/>
      <c r="R202" s="2"/>
      <c r="S202" s="2"/>
      <c r="T202" s="2"/>
      <c r="Y202" s="59"/>
      <c r="Z202" s="59"/>
      <c r="AA202" s="59"/>
    </row>
    <row r="203" spans="1:27" ht="15.75" thickBot="1" x14ac:dyDescent="0.3">
      <c r="Y203" s="59"/>
      <c r="Z203" s="59"/>
      <c r="AA203" s="59"/>
    </row>
    <row r="204" spans="1:27" x14ac:dyDescent="0.25">
      <c r="A204" s="80">
        <v>819</v>
      </c>
      <c r="B204" s="81">
        <v>8119</v>
      </c>
      <c r="C204" s="81" t="s">
        <v>2</v>
      </c>
      <c r="D204" s="81"/>
      <c r="E204" s="81" t="str">
        <f t="shared" ref="E204:E213" si="164">CONCATENATE(C204,D204)</f>
        <v>X</v>
      </c>
      <c r="F204" s="81" t="s">
        <v>60</v>
      </c>
      <c r="G204" s="82">
        <v>2</v>
      </c>
      <c r="H204" s="81" t="str">
        <f t="shared" ref="H204:H213" si="165">CONCATENATE(F204,"/",G204)</f>
        <v>XXX287/2</v>
      </c>
      <c r="I204" s="83" t="s">
        <v>3</v>
      </c>
      <c r="J204" s="83" t="s">
        <v>18</v>
      </c>
      <c r="K204" s="67">
        <v>0.21180555555555555</v>
      </c>
      <c r="L204" s="84">
        <v>0.21319444444444444</v>
      </c>
      <c r="M204" s="81" t="s">
        <v>61</v>
      </c>
      <c r="N204" s="85">
        <v>0.22500000000000001</v>
      </c>
      <c r="O204" s="81" t="s">
        <v>23</v>
      </c>
      <c r="P204" s="81"/>
      <c r="Q204" s="14">
        <f t="shared" ref="Q204:Q213" si="166">IF(ISNUMBER(G204),N204-L204,IF(F204="přejezd",N204-L204,0))</f>
        <v>1.1805555555555569E-2</v>
      </c>
      <c r="R204" s="14">
        <f t="shared" ref="R204:R213" si="167">IF(ISNUMBER(G204),L204-K204,0)</f>
        <v>1.388888888888884E-3</v>
      </c>
      <c r="S204" s="14">
        <f t="shared" ref="S204:S213" si="168">Q204+R204</f>
        <v>1.3194444444444453E-2</v>
      </c>
      <c r="T204" s="14"/>
      <c r="U204" s="13">
        <v>9.9</v>
      </c>
      <c r="V204" s="13">
        <f>INDEX('Počty dní'!F:J,MATCH(E204,'Počty dní'!H:H,0),4)</f>
        <v>56</v>
      </c>
      <c r="W204" s="16">
        <f t="shared" ref="W204:W213" si="169">V204*U204</f>
        <v>554.4</v>
      </c>
      <c r="Y204" s="59"/>
      <c r="Z204" s="59"/>
      <c r="AA204" s="59"/>
    </row>
    <row r="205" spans="1:27" x14ac:dyDescent="0.25">
      <c r="A205" s="86">
        <v>819</v>
      </c>
      <c r="B205" s="87">
        <v>8119</v>
      </c>
      <c r="C205" s="87" t="s">
        <v>2</v>
      </c>
      <c r="D205" s="87"/>
      <c r="E205" s="87" t="str">
        <f t="shared" si="164"/>
        <v>X</v>
      </c>
      <c r="F205" s="87" t="s">
        <v>115</v>
      </c>
      <c r="G205" s="88">
        <v>3</v>
      </c>
      <c r="H205" s="87" t="str">
        <f t="shared" si="165"/>
        <v>XXX959/3</v>
      </c>
      <c r="I205" s="89" t="s">
        <v>18</v>
      </c>
      <c r="J205" s="89" t="s">
        <v>18</v>
      </c>
      <c r="K205" s="65">
        <v>0.24166666666666667</v>
      </c>
      <c r="L205" s="119">
        <v>0.24305555555555555</v>
      </c>
      <c r="M205" s="87" t="s">
        <v>20</v>
      </c>
      <c r="N205" s="91">
        <v>0.28472222222222221</v>
      </c>
      <c r="O205" s="87" t="s">
        <v>83</v>
      </c>
      <c r="P205" s="87" t="str">
        <f t="shared" ref="P205:P212" si="170">IF(M206=O205,"OK","POZOR")</f>
        <v>OK</v>
      </c>
      <c r="Q205" s="4">
        <f t="shared" si="166"/>
        <v>4.1666666666666657E-2</v>
      </c>
      <c r="R205" s="4">
        <f t="shared" si="167"/>
        <v>1.388888888888884E-3</v>
      </c>
      <c r="S205" s="4">
        <f t="shared" si="168"/>
        <v>4.3055555555555541E-2</v>
      </c>
      <c r="T205" s="4">
        <f t="shared" ref="T205:T213" si="171">K205-N204</f>
        <v>1.6666666666666663E-2</v>
      </c>
      <c r="U205" s="1">
        <v>39.799999999999997</v>
      </c>
      <c r="V205" s="1">
        <f>INDEX('Počty dní'!F:J,MATCH(E205,'Počty dní'!H:H,0),4)</f>
        <v>56</v>
      </c>
      <c r="W205" s="17">
        <f t="shared" si="169"/>
        <v>2228.7999999999997</v>
      </c>
      <c r="Y205" s="59"/>
      <c r="Z205" s="59"/>
      <c r="AA205" s="59"/>
    </row>
    <row r="206" spans="1:27" x14ac:dyDescent="0.25">
      <c r="A206" s="86">
        <v>819</v>
      </c>
      <c r="B206" s="87">
        <v>8119</v>
      </c>
      <c r="C206" s="87" t="s">
        <v>2</v>
      </c>
      <c r="D206" s="87"/>
      <c r="E206" s="87" t="str">
        <f t="shared" si="164"/>
        <v>X</v>
      </c>
      <c r="F206" s="87" t="s">
        <v>115</v>
      </c>
      <c r="G206" s="88">
        <v>4</v>
      </c>
      <c r="H206" s="87" t="str">
        <f t="shared" si="165"/>
        <v>XXX959/4</v>
      </c>
      <c r="I206" s="89" t="s">
        <v>3</v>
      </c>
      <c r="J206" s="89" t="s">
        <v>18</v>
      </c>
      <c r="K206" s="65">
        <v>0.28611111111111109</v>
      </c>
      <c r="L206" s="120">
        <v>0.28819444444444442</v>
      </c>
      <c r="M206" s="87" t="s">
        <v>83</v>
      </c>
      <c r="N206" s="91">
        <v>0.33333333333333331</v>
      </c>
      <c r="O206" s="87" t="s">
        <v>20</v>
      </c>
      <c r="P206" s="87" t="str">
        <f t="shared" si="170"/>
        <v>OK</v>
      </c>
      <c r="Q206" s="4">
        <f t="shared" si="166"/>
        <v>4.5138888888888895E-2</v>
      </c>
      <c r="R206" s="4">
        <f t="shared" si="167"/>
        <v>2.0833333333333259E-3</v>
      </c>
      <c r="S206" s="4">
        <f t="shared" si="168"/>
        <v>4.7222222222222221E-2</v>
      </c>
      <c r="T206" s="4">
        <f t="shared" si="171"/>
        <v>1.388888888888884E-3</v>
      </c>
      <c r="U206" s="1">
        <v>44.8</v>
      </c>
      <c r="V206" s="1">
        <f>INDEX('Počty dní'!F:J,MATCH(E206,'Počty dní'!H:H,0),4)</f>
        <v>56</v>
      </c>
      <c r="W206" s="17">
        <f t="shared" si="169"/>
        <v>2508.7999999999997</v>
      </c>
      <c r="Y206" s="59"/>
      <c r="Z206" s="59"/>
      <c r="AA206" s="59"/>
    </row>
    <row r="207" spans="1:27" x14ac:dyDescent="0.25">
      <c r="A207" s="86">
        <v>819</v>
      </c>
      <c r="B207" s="87">
        <v>8119</v>
      </c>
      <c r="C207" s="87" t="s">
        <v>2</v>
      </c>
      <c r="D207" s="87"/>
      <c r="E207" s="87" t="str">
        <f t="shared" si="164"/>
        <v>X</v>
      </c>
      <c r="F207" s="87" t="s">
        <v>60</v>
      </c>
      <c r="G207" s="88">
        <v>5</v>
      </c>
      <c r="H207" s="87" t="str">
        <f t="shared" si="165"/>
        <v>XXX287/5</v>
      </c>
      <c r="I207" s="89" t="s">
        <v>3</v>
      </c>
      <c r="J207" s="89" t="s">
        <v>18</v>
      </c>
      <c r="K207" s="65">
        <v>0.4</v>
      </c>
      <c r="L207" s="90">
        <v>0.40138888888888885</v>
      </c>
      <c r="M207" s="87" t="s">
        <v>20</v>
      </c>
      <c r="N207" s="91">
        <v>0.41180555555555554</v>
      </c>
      <c r="O207" s="87" t="s">
        <v>61</v>
      </c>
      <c r="P207" s="87" t="str">
        <f t="shared" si="170"/>
        <v>OK</v>
      </c>
      <c r="Q207" s="4">
        <f t="shared" si="166"/>
        <v>1.0416666666666685E-2</v>
      </c>
      <c r="R207" s="4">
        <f t="shared" si="167"/>
        <v>1.3888888888888284E-3</v>
      </c>
      <c r="S207" s="4">
        <f t="shared" si="168"/>
        <v>1.1805555555555514E-2</v>
      </c>
      <c r="T207" s="4">
        <f t="shared" si="171"/>
        <v>6.6666666666666707E-2</v>
      </c>
      <c r="U207" s="1">
        <v>9.3000000000000007</v>
      </c>
      <c r="V207" s="1">
        <f>INDEX('Počty dní'!F:J,MATCH(E207,'Počty dní'!H:H,0),4)</f>
        <v>56</v>
      </c>
      <c r="W207" s="17">
        <f t="shared" si="169"/>
        <v>520.80000000000007</v>
      </c>
      <c r="Y207" s="59"/>
      <c r="Z207" s="59"/>
      <c r="AA207" s="59"/>
    </row>
    <row r="208" spans="1:27" x14ac:dyDescent="0.25">
      <c r="A208" s="86">
        <v>819</v>
      </c>
      <c r="B208" s="87">
        <v>8119</v>
      </c>
      <c r="C208" s="87" t="s">
        <v>2</v>
      </c>
      <c r="D208" s="87"/>
      <c r="E208" s="87" t="str">
        <f t="shared" si="164"/>
        <v>X</v>
      </c>
      <c r="F208" s="87" t="s">
        <v>60</v>
      </c>
      <c r="G208" s="88">
        <v>8</v>
      </c>
      <c r="H208" s="87" t="str">
        <f t="shared" si="165"/>
        <v>XXX287/8</v>
      </c>
      <c r="I208" s="89" t="s">
        <v>3</v>
      </c>
      <c r="J208" s="89" t="s">
        <v>18</v>
      </c>
      <c r="K208" s="65">
        <v>0.4201388888888889</v>
      </c>
      <c r="L208" s="90">
        <v>0.42152777777777778</v>
      </c>
      <c r="M208" s="87" t="s">
        <v>61</v>
      </c>
      <c r="N208" s="91">
        <v>0.43194444444444446</v>
      </c>
      <c r="O208" s="87" t="s">
        <v>20</v>
      </c>
      <c r="P208" s="87" t="str">
        <f t="shared" si="170"/>
        <v>OK</v>
      </c>
      <c r="Q208" s="4">
        <f t="shared" si="166"/>
        <v>1.0416666666666685E-2</v>
      </c>
      <c r="R208" s="4">
        <f t="shared" si="167"/>
        <v>1.388888888888884E-3</v>
      </c>
      <c r="S208" s="4">
        <f t="shared" si="168"/>
        <v>1.1805555555555569E-2</v>
      </c>
      <c r="T208" s="4">
        <f t="shared" si="171"/>
        <v>8.3333333333333592E-3</v>
      </c>
      <c r="U208" s="1">
        <v>9.3000000000000007</v>
      </c>
      <c r="V208" s="1">
        <f>INDEX('Počty dní'!F:J,MATCH(E208,'Počty dní'!H:H,0),4)</f>
        <v>56</v>
      </c>
      <c r="W208" s="17">
        <f t="shared" si="169"/>
        <v>520.80000000000007</v>
      </c>
      <c r="Y208" s="59"/>
      <c r="Z208" s="59"/>
      <c r="AA208" s="59"/>
    </row>
    <row r="209" spans="1:27" x14ac:dyDescent="0.25">
      <c r="A209" s="86">
        <v>819</v>
      </c>
      <c r="B209" s="87">
        <v>8119</v>
      </c>
      <c r="C209" s="87" t="s">
        <v>2</v>
      </c>
      <c r="D209" s="87"/>
      <c r="E209" s="87" t="str">
        <f t="shared" si="164"/>
        <v>X</v>
      </c>
      <c r="F209" s="87" t="s">
        <v>60</v>
      </c>
      <c r="G209" s="88">
        <v>7</v>
      </c>
      <c r="H209" s="87" t="str">
        <f t="shared" si="165"/>
        <v>XXX287/7</v>
      </c>
      <c r="I209" s="89" t="s">
        <v>3</v>
      </c>
      <c r="J209" s="89" t="s">
        <v>18</v>
      </c>
      <c r="K209" s="65">
        <v>0.48333333333333334</v>
      </c>
      <c r="L209" s="90">
        <v>0.48472222222222222</v>
      </c>
      <c r="M209" s="87" t="s">
        <v>20</v>
      </c>
      <c r="N209" s="91">
        <v>0.49513888888888885</v>
      </c>
      <c r="O209" s="87" t="s">
        <v>61</v>
      </c>
      <c r="P209" s="87" t="str">
        <f t="shared" si="170"/>
        <v>OK</v>
      </c>
      <c r="Q209" s="4">
        <f t="shared" si="166"/>
        <v>1.041666666666663E-2</v>
      </c>
      <c r="R209" s="4">
        <f t="shared" si="167"/>
        <v>1.388888888888884E-3</v>
      </c>
      <c r="S209" s="4">
        <f t="shared" si="168"/>
        <v>1.1805555555555514E-2</v>
      </c>
      <c r="T209" s="4">
        <f t="shared" si="171"/>
        <v>5.1388888888888873E-2</v>
      </c>
      <c r="U209" s="1">
        <v>9.3000000000000007</v>
      </c>
      <c r="V209" s="1">
        <f>INDEX('Počty dní'!F:J,MATCH(E209,'Počty dní'!H:H,0),4)</f>
        <v>56</v>
      </c>
      <c r="W209" s="17">
        <f t="shared" si="169"/>
        <v>520.80000000000007</v>
      </c>
      <c r="Y209" s="59"/>
      <c r="Z209" s="59"/>
      <c r="AA209" s="59"/>
    </row>
    <row r="210" spans="1:27" x14ac:dyDescent="0.25">
      <c r="A210" s="86">
        <v>819</v>
      </c>
      <c r="B210" s="87">
        <v>8119</v>
      </c>
      <c r="C210" s="87" t="s">
        <v>2</v>
      </c>
      <c r="D210" s="87"/>
      <c r="E210" s="87" t="str">
        <f t="shared" si="164"/>
        <v>X</v>
      </c>
      <c r="F210" s="87" t="s">
        <v>60</v>
      </c>
      <c r="G210" s="88">
        <v>10</v>
      </c>
      <c r="H210" s="87" t="str">
        <f t="shared" si="165"/>
        <v>XXX287/10</v>
      </c>
      <c r="I210" s="89" t="s">
        <v>3</v>
      </c>
      <c r="J210" s="89" t="s">
        <v>18</v>
      </c>
      <c r="K210" s="65">
        <v>0.50347222222222221</v>
      </c>
      <c r="L210" s="90">
        <v>0.50486111111111109</v>
      </c>
      <c r="M210" s="87" t="s">
        <v>61</v>
      </c>
      <c r="N210" s="91">
        <v>0.51527777777777783</v>
      </c>
      <c r="O210" s="87" t="s">
        <v>20</v>
      </c>
      <c r="P210" s="87" t="str">
        <f t="shared" si="170"/>
        <v>OK</v>
      </c>
      <c r="Q210" s="4">
        <f t="shared" si="166"/>
        <v>1.0416666666666741E-2</v>
      </c>
      <c r="R210" s="4">
        <f t="shared" si="167"/>
        <v>1.388888888888884E-3</v>
      </c>
      <c r="S210" s="4">
        <f t="shared" si="168"/>
        <v>1.1805555555555625E-2</v>
      </c>
      <c r="T210" s="4">
        <f t="shared" si="171"/>
        <v>8.3333333333333592E-3</v>
      </c>
      <c r="U210" s="1">
        <v>9.3000000000000007</v>
      </c>
      <c r="V210" s="1">
        <f>INDEX('Počty dní'!F:J,MATCH(E210,'Počty dní'!H:H,0),4)</f>
        <v>56</v>
      </c>
      <c r="W210" s="17">
        <f t="shared" si="169"/>
        <v>520.80000000000007</v>
      </c>
      <c r="Y210" s="59"/>
      <c r="Z210" s="59"/>
      <c r="AA210" s="59"/>
    </row>
    <row r="211" spans="1:27" x14ac:dyDescent="0.25">
      <c r="A211" s="86">
        <v>819</v>
      </c>
      <c r="B211" s="87">
        <v>8119</v>
      </c>
      <c r="C211" s="87" t="s">
        <v>2</v>
      </c>
      <c r="D211" s="87"/>
      <c r="E211" s="87" t="str">
        <f t="shared" si="164"/>
        <v>X</v>
      </c>
      <c r="F211" s="87" t="s">
        <v>115</v>
      </c>
      <c r="G211" s="88">
        <v>13</v>
      </c>
      <c r="H211" s="87" t="str">
        <f t="shared" si="165"/>
        <v>XXX959/13</v>
      </c>
      <c r="I211" s="89" t="s">
        <v>3</v>
      </c>
      <c r="J211" s="89" t="s">
        <v>18</v>
      </c>
      <c r="K211" s="65">
        <v>0.5708333333333333</v>
      </c>
      <c r="L211" s="90">
        <v>0.57291666666666663</v>
      </c>
      <c r="M211" s="87" t="s">
        <v>20</v>
      </c>
      <c r="N211" s="91">
        <v>0.61805555555555558</v>
      </c>
      <c r="O211" s="87" t="s">
        <v>83</v>
      </c>
      <c r="P211" s="87" t="str">
        <f t="shared" si="170"/>
        <v>OK</v>
      </c>
      <c r="Q211" s="4">
        <f t="shared" si="166"/>
        <v>4.5138888888888951E-2</v>
      </c>
      <c r="R211" s="4">
        <f t="shared" si="167"/>
        <v>2.0833333333333259E-3</v>
      </c>
      <c r="S211" s="4">
        <f t="shared" si="168"/>
        <v>4.7222222222222276E-2</v>
      </c>
      <c r="T211" s="4">
        <f t="shared" si="171"/>
        <v>5.5555555555555469E-2</v>
      </c>
      <c r="U211" s="1">
        <v>44.8</v>
      </c>
      <c r="V211" s="1">
        <f>INDEX('Počty dní'!F:J,MATCH(E211,'Počty dní'!H:H,0),4)</f>
        <v>56</v>
      </c>
      <c r="W211" s="17">
        <f t="shared" si="169"/>
        <v>2508.7999999999997</v>
      </c>
      <c r="Y211" s="59"/>
      <c r="Z211" s="59"/>
      <c r="AA211" s="59"/>
    </row>
    <row r="212" spans="1:27" x14ac:dyDescent="0.25">
      <c r="A212" s="86">
        <v>819</v>
      </c>
      <c r="B212" s="87">
        <v>8119</v>
      </c>
      <c r="C212" s="87" t="s">
        <v>2</v>
      </c>
      <c r="D212" s="87"/>
      <c r="E212" s="87" t="str">
        <f t="shared" si="164"/>
        <v>X</v>
      </c>
      <c r="F212" s="87" t="s">
        <v>115</v>
      </c>
      <c r="G212" s="88">
        <v>14</v>
      </c>
      <c r="H212" s="87" t="str">
        <f t="shared" si="165"/>
        <v>XXX959/14</v>
      </c>
      <c r="I212" s="89" t="s">
        <v>18</v>
      </c>
      <c r="J212" s="89" t="s">
        <v>18</v>
      </c>
      <c r="K212" s="65">
        <v>0.62847222222222221</v>
      </c>
      <c r="L212" s="90">
        <v>0.63194444444444442</v>
      </c>
      <c r="M212" s="87" t="s">
        <v>83</v>
      </c>
      <c r="N212" s="91">
        <v>0.67708333333333337</v>
      </c>
      <c r="O212" s="87" t="s">
        <v>20</v>
      </c>
      <c r="P212" s="87" t="str">
        <f t="shared" si="170"/>
        <v>OK</v>
      </c>
      <c r="Q212" s="4">
        <f t="shared" si="166"/>
        <v>4.5138888888888951E-2</v>
      </c>
      <c r="R212" s="4">
        <f t="shared" si="167"/>
        <v>3.4722222222222099E-3</v>
      </c>
      <c r="S212" s="4">
        <f t="shared" si="168"/>
        <v>4.861111111111116E-2</v>
      </c>
      <c r="T212" s="4">
        <f t="shared" si="171"/>
        <v>1.041666666666663E-2</v>
      </c>
      <c r="U212" s="1">
        <v>44.8</v>
      </c>
      <c r="V212" s="1">
        <f>INDEX('Počty dní'!F:J,MATCH(E212,'Počty dní'!H:H,0),4)</f>
        <v>56</v>
      </c>
      <c r="W212" s="17">
        <f t="shared" si="169"/>
        <v>2508.7999999999997</v>
      </c>
      <c r="Y212" s="59"/>
      <c r="Z212" s="59"/>
      <c r="AA212" s="59"/>
    </row>
    <row r="213" spans="1:27" ht="15.75" thickBot="1" x14ac:dyDescent="0.3">
      <c r="A213" s="86">
        <v>819</v>
      </c>
      <c r="B213" s="87">
        <v>8119</v>
      </c>
      <c r="C213" s="87" t="s">
        <v>2</v>
      </c>
      <c r="D213" s="87"/>
      <c r="E213" s="87" t="str">
        <f t="shared" si="164"/>
        <v>X</v>
      </c>
      <c r="F213" s="87" t="s">
        <v>60</v>
      </c>
      <c r="G213" s="88">
        <v>15</v>
      </c>
      <c r="H213" s="87" t="str">
        <f t="shared" si="165"/>
        <v>XXX287/15</v>
      </c>
      <c r="I213" s="89" t="s">
        <v>3</v>
      </c>
      <c r="J213" s="89" t="s">
        <v>18</v>
      </c>
      <c r="K213" s="65">
        <v>0.73333333333333328</v>
      </c>
      <c r="L213" s="90">
        <v>0.73472222222222217</v>
      </c>
      <c r="M213" s="87" t="s">
        <v>20</v>
      </c>
      <c r="N213" s="91">
        <v>0.74513888888888891</v>
      </c>
      <c r="O213" s="87" t="s">
        <v>61</v>
      </c>
      <c r="P213" s="87"/>
      <c r="Q213" s="4">
        <f t="shared" si="166"/>
        <v>1.0416666666666741E-2</v>
      </c>
      <c r="R213" s="4">
        <f t="shared" si="167"/>
        <v>1.388888888888884E-3</v>
      </c>
      <c r="S213" s="4">
        <f t="shared" si="168"/>
        <v>1.1805555555555625E-2</v>
      </c>
      <c r="T213" s="4">
        <f t="shared" si="171"/>
        <v>5.6249999999999911E-2</v>
      </c>
      <c r="U213" s="1">
        <v>9.3000000000000007</v>
      </c>
      <c r="V213" s="1">
        <f>INDEX('Počty dní'!F:J,MATCH(E213,'Počty dní'!H:H,0),4)</f>
        <v>56</v>
      </c>
      <c r="W213" s="17">
        <f t="shared" si="169"/>
        <v>520.80000000000007</v>
      </c>
      <c r="Y213" s="59"/>
      <c r="Z213" s="59"/>
      <c r="AA213" s="59"/>
    </row>
    <row r="214" spans="1:27" ht="15.75" thickBot="1" x14ac:dyDescent="0.3">
      <c r="A214" s="106" t="str">
        <f ca="1">CONCATENATE(INDIRECT("R[-3]C[0]",FALSE),"celkem")</f>
        <v>819celkem</v>
      </c>
      <c r="B214" s="107"/>
      <c r="C214" s="107" t="str">
        <f ca="1">INDIRECT("R[-1]C[12]",FALSE)</f>
        <v>Mnich</v>
      </c>
      <c r="D214" s="108"/>
      <c r="E214" s="107"/>
      <c r="F214" s="108"/>
      <c r="G214" s="109"/>
      <c r="H214" s="110"/>
      <c r="I214" s="111"/>
      <c r="J214" s="112" t="str">
        <f ca="1">INDIRECT("R[-3]C[0]",FALSE)</f>
        <v>V</v>
      </c>
      <c r="K214" s="113"/>
      <c r="L214" s="114"/>
      <c r="M214" s="115"/>
      <c r="N214" s="114"/>
      <c r="O214" s="116"/>
      <c r="P214" s="107"/>
      <c r="Q214" s="8">
        <f>SUM(Q204:Q213)</f>
        <v>0.2409722222222225</v>
      </c>
      <c r="R214" s="8">
        <f t="shared" ref="R214:T214" si="172">SUM(R204:R213)</f>
        <v>1.7361111111110994E-2</v>
      </c>
      <c r="S214" s="8">
        <f t="shared" si="172"/>
        <v>0.25833333333333353</v>
      </c>
      <c r="T214" s="8">
        <f t="shared" si="172"/>
        <v>0.27499999999999986</v>
      </c>
      <c r="U214" s="9">
        <f>SUM(U204:U213)</f>
        <v>230.60000000000002</v>
      </c>
      <c r="V214" s="10"/>
      <c r="W214" s="11">
        <f>SUM(W204:W213)</f>
        <v>12913.599999999999</v>
      </c>
      <c r="Y214" s="59"/>
      <c r="Z214" s="59"/>
      <c r="AA214" s="59"/>
    </row>
    <row r="215" spans="1:27" x14ac:dyDescent="0.25">
      <c r="Y215" s="59"/>
      <c r="Z215" s="59"/>
      <c r="AA215" s="59"/>
    </row>
    <row r="216" spans="1:27" ht="15.75" thickBot="1" x14ac:dyDescent="0.3">
      <c r="Y216" s="59"/>
      <c r="Z216" s="59"/>
      <c r="AA216" s="59"/>
    </row>
    <row r="217" spans="1:27" x14ac:dyDescent="0.25">
      <c r="A217" s="80">
        <v>820</v>
      </c>
      <c r="B217" s="81">
        <v>8120</v>
      </c>
      <c r="C217" s="81" t="s">
        <v>2</v>
      </c>
      <c r="D217" s="81"/>
      <c r="E217" s="81" t="str">
        <f t="shared" ref="E217:E231" si="173">CONCATENATE(C217,D217)</f>
        <v>X</v>
      </c>
      <c r="F217" s="81" t="s">
        <v>39</v>
      </c>
      <c r="G217" s="82">
        <v>1</v>
      </c>
      <c r="H217" s="81" t="str">
        <f t="shared" ref="H217:H231" si="174">CONCATENATE(F217,"/",G217)</f>
        <v>XXX285/1</v>
      </c>
      <c r="I217" s="83" t="s">
        <v>3</v>
      </c>
      <c r="J217" s="83" t="s">
        <v>3</v>
      </c>
      <c r="K217" s="67">
        <v>0.18958333333333333</v>
      </c>
      <c r="L217" s="84">
        <v>0.19097222222222221</v>
      </c>
      <c r="M217" s="81" t="s">
        <v>40</v>
      </c>
      <c r="N217" s="85">
        <v>0.20416666666666669</v>
      </c>
      <c r="O217" s="81" t="s">
        <v>41</v>
      </c>
      <c r="P217" s="81" t="str">
        <f t="shared" ref="P217:P230" si="175">IF(M218=O217,"OK","POZOR")</f>
        <v>OK</v>
      </c>
      <c r="Q217" s="14">
        <f t="shared" ref="Q217:Q231" si="176">IF(ISNUMBER(G217),N217-L217,IF(F217="přejezd",N217-L217,0))</f>
        <v>1.3194444444444481E-2</v>
      </c>
      <c r="R217" s="14">
        <f t="shared" ref="R217:R231" si="177">IF(ISNUMBER(G217),L217-K217,0)</f>
        <v>1.388888888888884E-3</v>
      </c>
      <c r="S217" s="14">
        <f t="shared" ref="S217:S231" si="178">Q217+R217</f>
        <v>1.4583333333333365E-2</v>
      </c>
      <c r="T217" s="14"/>
      <c r="U217" s="13">
        <v>12.3</v>
      </c>
      <c r="V217" s="13">
        <f>INDEX('Počty dní'!F:J,MATCH(E217,'Počty dní'!H:H,0),4)</f>
        <v>56</v>
      </c>
      <c r="W217" s="16">
        <f t="shared" ref="W217:W231" si="179">V217*U217</f>
        <v>688.80000000000007</v>
      </c>
      <c r="Y217" s="59"/>
      <c r="Z217" s="59"/>
      <c r="AA217" s="59"/>
    </row>
    <row r="218" spans="1:27" x14ac:dyDescent="0.25">
      <c r="A218" s="86">
        <v>820</v>
      </c>
      <c r="B218" s="87">
        <v>8120</v>
      </c>
      <c r="C218" s="87" t="s">
        <v>2</v>
      </c>
      <c r="D218" s="87"/>
      <c r="E218" s="87" t="str">
        <f>CONCATENATE(C218,D218)</f>
        <v>X</v>
      </c>
      <c r="F218" s="87" t="s">
        <v>39</v>
      </c>
      <c r="G218" s="88">
        <v>2</v>
      </c>
      <c r="H218" s="87" t="str">
        <f t="shared" si="174"/>
        <v>XXX285/2</v>
      </c>
      <c r="I218" s="89" t="s">
        <v>3</v>
      </c>
      <c r="J218" s="89" t="s">
        <v>3</v>
      </c>
      <c r="K218" s="65">
        <v>0.21041666666666667</v>
      </c>
      <c r="L218" s="90">
        <v>0.21180555555555555</v>
      </c>
      <c r="M218" s="87" t="s">
        <v>41</v>
      </c>
      <c r="N218" s="91">
        <v>0.23402777777777781</v>
      </c>
      <c r="O218" s="87" t="s">
        <v>23</v>
      </c>
      <c r="P218" s="87" t="str">
        <f t="shared" si="175"/>
        <v>OK</v>
      </c>
      <c r="Q218" s="4">
        <f t="shared" si="176"/>
        <v>2.2222222222222254E-2</v>
      </c>
      <c r="R218" s="4">
        <f t="shared" si="177"/>
        <v>1.388888888888884E-3</v>
      </c>
      <c r="S218" s="4">
        <f t="shared" si="178"/>
        <v>2.3611111111111138E-2</v>
      </c>
      <c r="T218" s="4">
        <f t="shared" ref="T218:T231" si="180">K218-N217</f>
        <v>6.2499999999999778E-3</v>
      </c>
      <c r="U218" s="1">
        <v>19</v>
      </c>
      <c r="V218" s="1">
        <f>INDEX('Počty dní'!F:J,MATCH(E218,'Počty dní'!H:H,0),4)</f>
        <v>56</v>
      </c>
      <c r="W218" s="17">
        <f>V218*U218</f>
        <v>1064</v>
      </c>
      <c r="Y218" s="59"/>
      <c r="Z218" s="59"/>
      <c r="AA218" s="59"/>
    </row>
    <row r="219" spans="1:27" x14ac:dyDescent="0.25">
      <c r="A219" s="86">
        <v>820</v>
      </c>
      <c r="B219" s="87">
        <v>8120</v>
      </c>
      <c r="C219" s="87" t="s">
        <v>2</v>
      </c>
      <c r="D219" s="87"/>
      <c r="E219" s="87" t="str">
        <f>CONCATENATE(C219,D219)</f>
        <v>X</v>
      </c>
      <c r="F219" s="87" t="s">
        <v>109</v>
      </c>
      <c r="G219" s="88"/>
      <c r="H219" s="87" t="str">
        <f t="shared" si="174"/>
        <v>přejezd/</v>
      </c>
      <c r="I219" s="89"/>
      <c r="J219" s="89" t="s">
        <v>3</v>
      </c>
      <c r="K219" s="65">
        <v>0.23402777777777778</v>
      </c>
      <c r="L219" s="90">
        <v>0.23402777777777778</v>
      </c>
      <c r="M219" s="87" t="s">
        <v>23</v>
      </c>
      <c r="N219" s="91">
        <v>0.23541666666666666</v>
      </c>
      <c r="O219" s="87" t="s">
        <v>20</v>
      </c>
      <c r="P219" s="87" t="str">
        <f t="shared" si="175"/>
        <v>OK</v>
      </c>
      <c r="Q219" s="4">
        <f t="shared" si="176"/>
        <v>1.388888888888884E-3</v>
      </c>
      <c r="R219" s="4">
        <f t="shared" si="177"/>
        <v>0</v>
      </c>
      <c r="S219" s="4">
        <f t="shared" si="178"/>
        <v>1.388888888888884E-3</v>
      </c>
      <c r="T219" s="4">
        <f t="shared" si="180"/>
        <v>0</v>
      </c>
      <c r="U219" s="1">
        <v>0</v>
      </c>
      <c r="V219" s="1">
        <f>INDEX('Počty dní'!F:J,MATCH(E219,'Počty dní'!H:H,0),4)</f>
        <v>56</v>
      </c>
      <c r="W219" s="17">
        <f>V219*U219</f>
        <v>0</v>
      </c>
      <c r="Y219" s="59"/>
      <c r="Z219" s="59"/>
      <c r="AA219" s="59"/>
    </row>
    <row r="220" spans="1:27" x14ac:dyDescent="0.25">
      <c r="A220" s="86">
        <v>820</v>
      </c>
      <c r="B220" s="87">
        <v>8120</v>
      </c>
      <c r="C220" s="87" t="s">
        <v>2</v>
      </c>
      <c r="D220" s="87"/>
      <c r="E220" s="87" t="str">
        <f t="shared" si="173"/>
        <v>X</v>
      </c>
      <c r="F220" s="87" t="s">
        <v>39</v>
      </c>
      <c r="G220" s="88">
        <v>3</v>
      </c>
      <c r="H220" s="87" t="str">
        <f t="shared" si="174"/>
        <v>XXX285/3</v>
      </c>
      <c r="I220" s="89" t="s">
        <v>3</v>
      </c>
      <c r="J220" s="89" t="s">
        <v>3</v>
      </c>
      <c r="K220" s="65">
        <v>0.24027777777777778</v>
      </c>
      <c r="L220" s="90">
        <v>0.24166666666666667</v>
      </c>
      <c r="M220" s="87" t="s">
        <v>20</v>
      </c>
      <c r="N220" s="91">
        <v>0.25416666666666665</v>
      </c>
      <c r="O220" s="87" t="s">
        <v>42</v>
      </c>
      <c r="P220" s="87" t="str">
        <f t="shared" si="175"/>
        <v>OK</v>
      </c>
      <c r="Q220" s="4">
        <f t="shared" si="176"/>
        <v>1.2499999999999983E-2</v>
      </c>
      <c r="R220" s="4">
        <f t="shared" si="177"/>
        <v>1.388888888888884E-3</v>
      </c>
      <c r="S220" s="4">
        <f t="shared" si="178"/>
        <v>1.3888888888888867E-2</v>
      </c>
      <c r="T220" s="4">
        <f t="shared" si="180"/>
        <v>4.8611111111111216E-3</v>
      </c>
      <c r="U220" s="1">
        <v>10.4</v>
      </c>
      <c r="V220" s="1">
        <f>INDEX('Počty dní'!F:J,MATCH(E220,'Počty dní'!H:H,0),4)</f>
        <v>56</v>
      </c>
      <c r="W220" s="17">
        <f t="shared" si="179"/>
        <v>582.4</v>
      </c>
      <c r="Y220" s="59"/>
      <c r="Z220" s="59"/>
      <c r="AA220" s="59"/>
    </row>
    <row r="221" spans="1:27" x14ac:dyDescent="0.25">
      <c r="A221" s="86">
        <v>820</v>
      </c>
      <c r="B221" s="87">
        <v>8120</v>
      </c>
      <c r="C221" s="87" t="s">
        <v>2</v>
      </c>
      <c r="D221" s="87"/>
      <c r="E221" s="87" t="str">
        <f>CONCATENATE(C221,D221)</f>
        <v>X</v>
      </c>
      <c r="F221" s="87" t="s">
        <v>39</v>
      </c>
      <c r="G221" s="88">
        <v>4</v>
      </c>
      <c r="H221" s="87" t="str">
        <f t="shared" si="174"/>
        <v>XXX285/4</v>
      </c>
      <c r="I221" s="89" t="s">
        <v>3</v>
      </c>
      <c r="J221" s="89" t="s">
        <v>3</v>
      </c>
      <c r="K221" s="65">
        <v>0.25416666666666665</v>
      </c>
      <c r="L221" s="90">
        <v>0.25486111111111109</v>
      </c>
      <c r="M221" s="87" t="s">
        <v>42</v>
      </c>
      <c r="N221" s="91">
        <v>0.26597222222222222</v>
      </c>
      <c r="O221" s="87" t="s">
        <v>20</v>
      </c>
      <c r="P221" s="87" t="str">
        <f t="shared" si="175"/>
        <v>OK</v>
      </c>
      <c r="Q221" s="4">
        <f t="shared" si="176"/>
        <v>1.1111111111111127E-2</v>
      </c>
      <c r="R221" s="4">
        <f t="shared" si="177"/>
        <v>6.9444444444444198E-4</v>
      </c>
      <c r="S221" s="4">
        <f t="shared" si="178"/>
        <v>1.1805555555555569E-2</v>
      </c>
      <c r="T221" s="4">
        <f t="shared" si="180"/>
        <v>0</v>
      </c>
      <c r="U221" s="1">
        <v>10.4</v>
      </c>
      <c r="V221" s="1">
        <f>INDEX('Počty dní'!F:J,MATCH(E221,'Počty dní'!H:H,0),4)</f>
        <v>56</v>
      </c>
      <c r="W221" s="17">
        <f>V221*U221</f>
        <v>582.4</v>
      </c>
      <c r="Y221" s="59"/>
      <c r="Z221" s="59"/>
      <c r="AA221" s="59"/>
    </row>
    <row r="222" spans="1:27" x14ac:dyDescent="0.25">
      <c r="A222" s="86">
        <v>820</v>
      </c>
      <c r="B222" s="87">
        <v>8120</v>
      </c>
      <c r="C222" s="87" t="s">
        <v>2</v>
      </c>
      <c r="D222" s="87"/>
      <c r="E222" s="87" t="str">
        <f t="shared" si="173"/>
        <v>X</v>
      </c>
      <c r="F222" s="87" t="s">
        <v>39</v>
      </c>
      <c r="G222" s="88">
        <v>5</v>
      </c>
      <c r="H222" s="87" t="str">
        <f t="shared" si="174"/>
        <v>XXX285/5</v>
      </c>
      <c r="I222" s="89" t="s">
        <v>3</v>
      </c>
      <c r="J222" s="89" t="s">
        <v>3</v>
      </c>
      <c r="K222" s="65">
        <v>0.26597222222222222</v>
      </c>
      <c r="L222" s="90">
        <v>0.2673611111111111</v>
      </c>
      <c r="M222" s="87" t="s">
        <v>20</v>
      </c>
      <c r="N222" s="91">
        <v>0.29375000000000001</v>
      </c>
      <c r="O222" s="87" t="s">
        <v>43</v>
      </c>
      <c r="P222" s="87" t="str">
        <f t="shared" si="175"/>
        <v>OK</v>
      </c>
      <c r="Q222" s="4">
        <f t="shared" si="176"/>
        <v>2.6388888888888906E-2</v>
      </c>
      <c r="R222" s="4">
        <f t="shared" si="177"/>
        <v>1.388888888888884E-3</v>
      </c>
      <c r="S222" s="4">
        <f t="shared" si="178"/>
        <v>2.777777777777779E-2</v>
      </c>
      <c r="T222" s="4">
        <f t="shared" si="180"/>
        <v>0</v>
      </c>
      <c r="U222" s="1">
        <v>23.9</v>
      </c>
      <c r="V222" s="1">
        <f>INDEX('Počty dní'!F:J,MATCH(E222,'Počty dní'!H:H,0),4)</f>
        <v>56</v>
      </c>
      <c r="W222" s="17">
        <f t="shared" si="179"/>
        <v>1338.3999999999999</v>
      </c>
      <c r="Y222" s="59"/>
      <c r="Z222" s="59"/>
      <c r="AA222" s="59"/>
    </row>
    <row r="223" spans="1:27" x14ac:dyDescent="0.25">
      <c r="A223" s="86">
        <v>820</v>
      </c>
      <c r="B223" s="87">
        <v>8120</v>
      </c>
      <c r="C223" s="87" t="s">
        <v>2</v>
      </c>
      <c r="D223" s="87"/>
      <c r="E223" s="87" t="str">
        <f>CONCATENATE(C223,D223)</f>
        <v>X</v>
      </c>
      <c r="F223" s="87" t="s">
        <v>39</v>
      </c>
      <c r="G223" s="88">
        <v>6</v>
      </c>
      <c r="H223" s="87" t="str">
        <f t="shared" si="174"/>
        <v>XXX285/6</v>
      </c>
      <c r="I223" s="89" t="s">
        <v>3</v>
      </c>
      <c r="J223" s="89" t="s">
        <v>3</v>
      </c>
      <c r="K223" s="65">
        <v>0.29375000000000001</v>
      </c>
      <c r="L223" s="90">
        <v>0.29444444444444445</v>
      </c>
      <c r="M223" s="87" t="s">
        <v>43</v>
      </c>
      <c r="N223" s="91">
        <v>0.31944444444444448</v>
      </c>
      <c r="O223" s="87" t="s">
        <v>20</v>
      </c>
      <c r="P223" s="87" t="str">
        <f t="shared" si="175"/>
        <v>OK</v>
      </c>
      <c r="Q223" s="4">
        <f t="shared" si="176"/>
        <v>2.5000000000000022E-2</v>
      </c>
      <c r="R223" s="4">
        <f t="shared" si="177"/>
        <v>6.9444444444444198E-4</v>
      </c>
      <c r="S223" s="4">
        <f t="shared" si="178"/>
        <v>2.5694444444444464E-2</v>
      </c>
      <c r="T223" s="4">
        <f t="shared" si="180"/>
        <v>0</v>
      </c>
      <c r="U223" s="1">
        <v>21.2</v>
      </c>
      <c r="V223" s="1">
        <f>INDEX('Počty dní'!F:J,MATCH(E223,'Počty dní'!H:H,0),4)</f>
        <v>56</v>
      </c>
      <c r="W223" s="17">
        <f>V223*U223</f>
        <v>1187.2</v>
      </c>
      <c r="Y223" s="59"/>
      <c r="Z223" s="59"/>
      <c r="AA223" s="59"/>
    </row>
    <row r="224" spans="1:27" x14ac:dyDescent="0.25">
      <c r="A224" s="86">
        <v>820</v>
      </c>
      <c r="B224" s="87">
        <v>8120</v>
      </c>
      <c r="C224" s="87" t="s">
        <v>2</v>
      </c>
      <c r="D224" s="87"/>
      <c r="E224" s="87" t="str">
        <f>CONCATENATE(C224,D224)</f>
        <v>X</v>
      </c>
      <c r="F224" s="87" t="s">
        <v>115</v>
      </c>
      <c r="G224" s="88">
        <v>9</v>
      </c>
      <c r="H224" s="87" t="str">
        <f>CONCATENATE(F224,"/",G224)</f>
        <v>XXX959/9</v>
      </c>
      <c r="I224" s="89" t="s">
        <v>3</v>
      </c>
      <c r="J224" s="89" t="s">
        <v>3</v>
      </c>
      <c r="K224" s="65">
        <v>0.40763888888888888</v>
      </c>
      <c r="L224" s="90">
        <v>0.40972222222222221</v>
      </c>
      <c r="M224" s="87" t="s">
        <v>20</v>
      </c>
      <c r="N224" s="91">
        <v>0.4513888888888889</v>
      </c>
      <c r="O224" s="87" t="s">
        <v>83</v>
      </c>
      <c r="P224" s="87" t="str">
        <f t="shared" si="175"/>
        <v>OK</v>
      </c>
      <c r="Q224" s="4">
        <f t="shared" si="176"/>
        <v>4.1666666666666685E-2</v>
      </c>
      <c r="R224" s="4">
        <f t="shared" si="177"/>
        <v>2.0833333333333259E-3</v>
      </c>
      <c r="S224" s="4">
        <f t="shared" si="178"/>
        <v>4.3750000000000011E-2</v>
      </c>
      <c r="T224" s="4">
        <f t="shared" si="180"/>
        <v>8.8194444444444409E-2</v>
      </c>
      <c r="U224" s="1">
        <v>39.799999999999997</v>
      </c>
      <c r="V224" s="1">
        <f>INDEX('Počty dní'!F:J,MATCH(E224,'Počty dní'!H:H,0),4)</f>
        <v>56</v>
      </c>
      <c r="W224" s="17">
        <f>V224*U224</f>
        <v>2228.7999999999997</v>
      </c>
      <c r="Y224" s="59"/>
      <c r="Z224" s="59"/>
      <c r="AA224" s="59"/>
    </row>
    <row r="225" spans="1:27" x14ac:dyDescent="0.25">
      <c r="A225" s="86">
        <v>820</v>
      </c>
      <c r="B225" s="87">
        <v>8120</v>
      </c>
      <c r="C225" s="87" t="s">
        <v>2</v>
      </c>
      <c r="D225" s="87"/>
      <c r="E225" s="87" t="str">
        <f t="shared" ref="E225" si="181">CONCATENATE(C225,D225)</f>
        <v>X</v>
      </c>
      <c r="F225" s="87" t="s">
        <v>115</v>
      </c>
      <c r="G225" s="88">
        <v>10</v>
      </c>
      <c r="H225" s="87" t="str">
        <f t="shared" ref="H225:H226" si="182">CONCATENATE(F225,"/",G225)</f>
        <v>XXX959/10</v>
      </c>
      <c r="I225" s="89" t="s">
        <v>3</v>
      </c>
      <c r="J225" s="89" t="s">
        <v>3</v>
      </c>
      <c r="K225" s="65">
        <v>0.54513888888888884</v>
      </c>
      <c r="L225" s="90">
        <v>0.54861111111111116</v>
      </c>
      <c r="M225" s="87" t="s">
        <v>83</v>
      </c>
      <c r="N225" s="91">
        <v>0.59027777777777779</v>
      </c>
      <c r="O225" s="87" t="s">
        <v>20</v>
      </c>
      <c r="P225" s="87" t="str">
        <f t="shared" si="175"/>
        <v>OK</v>
      </c>
      <c r="Q225" s="4">
        <f t="shared" si="176"/>
        <v>4.166666666666663E-2</v>
      </c>
      <c r="R225" s="4">
        <f t="shared" si="177"/>
        <v>3.4722222222223209E-3</v>
      </c>
      <c r="S225" s="4">
        <f t="shared" si="178"/>
        <v>4.5138888888888951E-2</v>
      </c>
      <c r="T225" s="4">
        <f t="shared" si="180"/>
        <v>9.3749999999999944E-2</v>
      </c>
      <c r="U225" s="1">
        <v>39.799999999999997</v>
      </c>
      <c r="V225" s="1">
        <f>INDEX('Počty dní'!F:J,MATCH(E225,'Počty dní'!H:H,0),4)</f>
        <v>56</v>
      </c>
      <c r="W225" s="17">
        <f t="shared" ref="W225" si="183">V225*U225</f>
        <v>2228.7999999999997</v>
      </c>
      <c r="Y225" s="59"/>
      <c r="Z225" s="59"/>
      <c r="AA225" s="59"/>
    </row>
    <row r="226" spans="1:27" x14ac:dyDescent="0.25">
      <c r="A226" s="86">
        <v>820</v>
      </c>
      <c r="B226" s="87">
        <v>8120</v>
      </c>
      <c r="C226" s="87" t="s">
        <v>2</v>
      </c>
      <c r="D226" s="87"/>
      <c r="E226" s="87" t="str">
        <f>CONCATENATE(C226,D226)</f>
        <v>X</v>
      </c>
      <c r="F226" s="87" t="s">
        <v>109</v>
      </c>
      <c r="G226" s="88"/>
      <c r="H226" s="87" t="str">
        <f t="shared" si="182"/>
        <v>přejezd/</v>
      </c>
      <c r="I226" s="89"/>
      <c r="J226" s="89" t="s">
        <v>3</v>
      </c>
      <c r="K226" s="65">
        <v>0.59166666666666667</v>
      </c>
      <c r="L226" s="90">
        <v>0.59166666666666667</v>
      </c>
      <c r="M226" s="87" t="s">
        <v>20</v>
      </c>
      <c r="N226" s="91">
        <v>0.59305555555555556</v>
      </c>
      <c r="O226" s="87" t="s">
        <v>23</v>
      </c>
      <c r="P226" s="87" t="str">
        <f t="shared" si="175"/>
        <v>OK</v>
      </c>
      <c r="Q226" s="4">
        <f t="shared" si="176"/>
        <v>1.388888888888884E-3</v>
      </c>
      <c r="R226" s="4">
        <f t="shared" si="177"/>
        <v>0</v>
      </c>
      <c r="S226" s="4">
        <f t="shared" si="178"/>
        <v>1.388888888888884E-3</v>
      </c>
      <c r="T226" s="4">
        <f t="shared" si="180"/>
        <v>1.388888888888884E-3</v>
      </c>
      <c r="U226" s="1">
        <v>0</v>
      </c>
      <c r="V226" s="1">
        <f>INDEX('Počty dní'!F:J,MATCH(E226,'Počty dní'!H:H,0),4)</f>
        <v>56</v>
      </c>
      <c r="W226" s="17">
        <f>V226*U226</f>
        <v>0</v>
      </c>
      <c r="Y226" s="59"/>
      <c r="Z226" s="59"/>
      <c r="AA226" s="59"/>
    </row>
    <row r="227" spans="1:27" x14ac:dyDescent="0.25">
      <c r="A227" s="86">
        <v>820</v>
      </c>
      <c r="B227" s="87">
        <v>8120</v>
      </c>
      <c r="C227" s="87" t="s">
        <v>2</v>
      </c>
      <c r="D227" s="87"/>
      <c r="E227" s="87" t="str">
        <f t="shared" si="173"/>
        <v>X</v>
      </c>
      <c r="F227" s="87" t="s">
        <v>39</v>
      </c>
      <c r="G227" s="88">
        <v>15</v>
      </c>
      <c r="H227" s="87" t="str">
        <f t="shared" si="174"/>
        <v>XXX285/15</v>
      </c>
      <c r="I227" s="89" t="s">
        <v>3</v>
      </c>
      <c r="J227" s="89" t="s">
        <v>3</v>
      </c>
      <c r="K227" s="65">
        <v>0.59305555555555556</v>
      </c>
      <c r="L227" s="90">
        <v>0.59444444444444444</v>
      </c>
      <c r="M227" s="87" t="s">
        <v>23</v>
      </c>
      <c r="N227" s="91">
        <v>0.62152777777777779</v>
      </c>
      <c r="O227" s="87" t="s">
        <v>43</v>
      </c>
      <c r="P227" s="87" t="str">
        <f t="shared" si="175"/>
        <v>OK</v>
      </c>
      <c r="Q227" s="4">
        <f t="shared" si="176"/>
        <v>2.7083333333333348E-2</v>
      </c>
      <c r="R227" s="4">
        <f t="shared" si="177"/>
        <v>1.388888888888884E-3</v>
      </c>
      <c r="S227" s="4">
        <f t="shared" si="178"/>
        <v>2.8472222222222232E-2</v>
      </c>
      <c r="T227" s="4">
        <f t="shared" si="180"/>
        <v>0</v>
      </c>
      <c r="U227" s="1">
        <v>21.8</v>
      </c>
      <c r="V227" s="1">
        <f>INDEX('Počty dní'!F:J,MATCH(E227,'Počty dní'!H:H,0),4)</f>
        <v>56</v>
      </c>
      <c r="W227" s="17">
        <f t="shared" si="179"/>
        <v>1220.8</v>
      </c>
      <c r="Y227" s="59"/>
      <c r="Z227" s="59"/>
      <c r="AA227" s="59"/>
    </row>
    <row r="228" spans="1:27" x14ac:dyDescent="0.25">
      <c r="A228" s="86">
        <v>820</v>
      </c>
      <c r="B228" s="87">
        <v>8120</v>
      </c>
      <c r="C228" s="87" t="s">
        <v>2</v>
      </c>
      <c r="D228" s="87"/>
      <c r="E228" s="87" t="str">
        <f>CONCATENATE(C228,D228)</f>
        <v>X</v>
      </c>
      <c r="F228" s="87" t="s">
        <v>39</v>
      </c>
      <c r="G228" s="88">
        <v>16</v>
      </c>
      <c r="H228" s="87" t="str">
        <f t="shared" si="174"/>
        <v>XXX285/16</v>
      </c>
      <c r="I228" s="89" t="s">
        <v>3</v>
      </c>
      <c r="J228" s="89" t="s">
        <v>3</v>
      </c>
      <c r="K228" s="65">
        <v>0.62152777777777779</v>
      </c>
      <c r="L228" s="90">
        <v>0.62222222222222223</v>
      </c>
      <c r="M228" s="87" t="s">
        <v>43</v>
      </c>
      <c r="N228" s="91">
        <v>0.64930555555555558</v>
      </c>
      <c r="O228" s="87" t="s">
        <v>20</v>
      </c>
      <c r="P228" s="87" t="str">
        <f t="shared" si="175"/>
        <v>OK</v>
      </c>
      <c r="Q228" s="4">
        <f t="shared" si="176"/>
        <v>2.7083333333333348E-2</v>
      </c>
      <c r="R228" s="4">
        <f t="shared" si="177"/>
        <v>6.9444444444444198E-4</v>
      </c>
      <c r="S228" s="4">
        <f t="shared" si="178"/>
        <v>2.777777777777779E-2</v>
      </c>
      <c r="T228" s="4">
        <f t="shared" si="180"/>
        <v>0</v>
      </c>
      <c r="U228" s="1">
        <v>23.9</v>
      </c>
      <c r="V228" s="1">
        <f>INDEX('Počty dní'!F:J,MATCH(E228,'Počty dní'!H:H,0),4)</f>
        <v>56</v>
      </c>
      <c r="W228" s="17">
        <f>V228*U228</f>
        <v>1338.3999999999999</v>
      </c>
      <c r="Y228" s="59"/>
      <c r="Z228" s="59"/>
      <c r="AA228" s="59"/>
    </row>
    <row r="229" spans="1:27" x14ac:dyDescent="0.25">
      <c r="A229" s="86">
        <v>820</v>
      </c>
      <c r="B229" s="87">
        <v>8120</v>
      </c>
      <c r="C229" s="87" t="s">
        <v>2</v>
      </c>
      <c r="D229" s="87"/>
      <c r="E229" s="87" t="str">
        <f>CONCATENATE(C229,D229)</f>
        <v>X</v>
      </c>
      <c r="F229" s="87" t="s">
        <v>60</v>
      </c>
      <c r="G229" s="88">
        <v>13</v>
      </c>
      <c r="H229" s="87" t="str">
        <f>CONCATENATE(F229,"/",G229)</f>
        <v>XXX287/13</v>
      </c>
      <c r="I229" s="89" t="s">
        <v>3</v>
      </c>
      <c r="J229" s="89" t="s">
        <v>3</v>
      </c>
      <c r="K229" s="65">
        <v>0.65</v>
      </c>
      <c r="L229" s="90">
        <v>0.65138888888888891</v>
      </c>
      <c r="M229" s="87" t="s">
        <v>20</v>
      </c>
      <c r="N229" s="91">
        <v>0.66180555555555554</v>
      </c>
      <c r="O229" s="87" t="s">
        <v>61</v>
      </c>
      <c r="P229" s="87" t="str">
        <f t="shared" si="175"/>
        <v>OK</v>
      </c>
      <c r="Q229" s="4">
        <f t="shared" si="176"/>
        <v>1.041666666666663E-2</v>
      </c>
      <c r="R229" s="4">
        <f t="shared" si="177"/>
        <v>1.388888888888884E-3</v>
      </c>
      <c r="S229" s="4">
        <f t="shared" si="178"/>
        <v>1.1805555555555514E-2</v>
      </c>
      <c r="T229" s="4">
        <f t="shared" si="180"/>
        <v>6.9444444444444198E-4</v>
      </c>
      <c r="U229" s="1">
        <v>9.3000000000000007</v>
      </c>
      <c r="V229" s="1">
        <f>INDEX('Počty dní'!F:J,MATCH(E229,'Počty dní'!H:H,0),4)</f>
        <v>56</v>
      </c>
      <c r="W229" s="17">
        <f>V229*U229</f>
        <v>520.80000000000007</v>
      </c>
      <c r="Y229" s="59"/>
      <c r="Z229" s="59"/>
      <c r="AA229" s="59"/>
    </row>
    <row r="230" spans="1:27" x14ac:dyDescent="0.25">
      <c r="A230" s="86">
        <v>820</v>
      </c>
      <c r="B230" s="87">
        <v>8120</v>
      </c>
      <c r="C230" s="87" t="s">
        <v>2</v>
      </c>
      <c r="D230" s="87"/>
      <c r="E230" s="87" t="str">
        <f>CONCATENATE(C230,D230)</f>
        <v>X</v>
      </c>
      <c r="F230" s="87" t="s">
        <v>60</v>
      </c>
      <c r="G230" s="88">
        <v>16</v>
      </c>
      <c r="H230" s="87" t="str">
        <f>CONCATENATE(F230,"/",G230)</f>
        <v>XXX287/16</v>
      </c>
      <c r="I230" s="89" t="s">
        <v>3</v>
      </c>
      <c r="J230" s="89" t="s">
        <v>3</v>
      </c>
      <c r="K230" s="65">
        <v>0.67013888888888884</v>
      </c>
      <c r="L230" s="90">
        <v>0.67152777777777783</v>
      </c>
      <c r="M230" s="87" t="s">
        <v>61</v>
      </c>
      <c r="N230" s="91">
        <v>0.68194444444444446</v>
      </c>
      <c r="O230" s="87" t="s">
        <v>20</v>
      </c>
      <c r="P230" s="87" t="str">
        <f t="shared" si="175"/>
        <v>OK</v>
      </c>
      <c r="Q230" s="4">
        <f t="shared" si="176"/>
        <v>1.041666666666663E-2</v>
      </c>
      <c r="R230" s="4">
        <f t="shared" si="177"/>
        <v>1.388888888888995E-3</v>
      </c>
      <c r="S230" s="4">
        <f t="shared" si="178"/>
        <v>1.1805555555555625E-2</v>
      </c>
      <c r="T230" s="4">
        <f t="shared" si="180"/>
        <v>8.3333333333333037E-3</v>
      </c>
      <c r="U230" s="1">
        <v>9.3000000000000007</v>
      </c>
      <c r="V230" s="1">
        <f>INDEX('Počty dní'!F:J,MATCH(E230,'Počty dní'!H:H,0),4)</f>
        <v>56</v>
      </c>
      <c r="W230" s="17">
        <f>V230*U230</f>
        <v>520.80000000000007</v>
      </c>
      <c r="Y230" s="59"/>
      <c r="Z230" s="59"/>
      <c r="AA230" s="59"/>
    </row>
    <row r="231" spans="1:27" ht="15.75" thickBot="1" x14ac:dyDescent="0.3">
      <c r="A231" s="86">
        <v>820</v>
      </c>
      <c r="B231" s="87">
        <v>8120</v>
      </c>
      <c r="C231" s="87" t="s">
        <v>2</v>
      </c>
      <c r="D231" s="87"/>
      <c r="E231" s="87" t="str">
        <f t="shared" si="173"/>
        <v>X</v>
      </c>
      <c r="F231" s="87" t="s">
        <v>39</v>
      </c>
      <c r="G231" s="88">
        <v>21</v>
      </c>
      <c r="H231" s="87" t="str">
        <f t="shared" si="174"/>
        <v>XXX285/21</v>
      </c>
      <c r="I231" s="89" t="s">
        <v>3</v>
      </c>
      <c r="J231" s="89" t="s">
        <v>3</v>
      </c>
      <c r="K231" s="65">
        <v>0.76249999999999996</v>
      </c>
      <c r="L231" s="90">
        <v>0.76388888888888884</v>
      </c>
      <c r="M231" s="87" t="s">
        <v>20</v>
      </c>
      <c r="N231" s="91">
        <v>0.77083333333333337</v>
      </c>
      <c r="O231" s="87" t="s">
        <v>40</v>
      </c>
      <c r="P231" s="87"/>
      <c r="Q231" s="4">
        <f t="shared" si="176"/>
        <v>6.9444444444445308E-3</v>
      </c>
      <c r="R231" s="4">
        <f t="shared" si="177"/>
        <v>1.388888888888884E-3</v>
      </c>
      <c r="S231" s="4">
        <f t="shared" si="178"/>
        <v>8.3333333333334147E-3</v>
      </c>
      <c r="T231" s="4">
        <f t="shared" si="180"/>
        <v>8.0555555555555491E-2</v>
      </c>
      <c r="U231" s="1">
        <v>6.1</v>
      </c>
      <c r="V231" s="1">
        <f>INDEX('Počty dní'!F:J,MATCH(E231,'Počty dní'!H:H,0),4)</f>
        <v>56</v>
      </c>
      <c r="W231" s="17">
        <f t="shared" si="179"/>
        <v>341.59999999999997</v>
      </c>
      <c r="Y231" s="59"/>
      <c r="Z231" s="59"/>
      <c r="AA231" s="59"/>
    </row>
    <row r="232" spans="1:27" ht="15.75" thickBot="1" x14ac:dyDescent="0.3">
      <c r="A232" s="106" t="str">
        <f ca="1">CONCATENATE(INDIRECT("R[-3]C[0]",FALSE),"celkem")</f>
        <v>820celkem</v>
      </c>
      <c r="B232" s="107"/>
      <c r="C232" s="107" t="str">
        <f ca="1">INDIRECT("R[-1]C[12]",FALSE)</f>
        <v>Těmice</v>
      </c>
      <c r="D232" s="108"/>
      <c r="E232" s="107"/>
      <c r="F232" s="108"/>
      <c r="G232" s="109"/>
      <c r="H232" s="110"/>
      <c r="I232" s="111"/>
      <c r="J232" s="112" t="str">
        <f ca="1">INDIRECT("R[-3]C[0]",FALSE)</f>
        <v>S</v>
      </c>
      <c r="K232" s="113"/>
      <c r="L232" s="114"/>
      <c r="M232" s="115"/>
      <c r="N232" s="114"/>
      <c r="O232" s="116"/>
      <c r="P232" s="107"/>
      <c r="Q232" s="8">
        <f>SUM(Q217:Q231)</f>
        <v>0.27847222222222234</v>
      </c>
      <c r="R232" s="8">
        <f t="shared" ref="R232:T232" si="184">SUM(R217:R231)</f>
        <v>1.8750000000000155E-2</v>
      </c>
      <c r="S232" s="8">
        <f t="shared" si="184"/>
        <v>0.2972222222222225</v>
      </c>
      <c r="T232" s="8">
        <f t="shared" si="184"/>
        <v>0.28402777777777755</v>
      </c>
      <c r="U232" s="9">
        <f>SUM(U217:U231)</f>
        <v>247.20000000000005</v>
      </c>
      <c r="V232" s="10"/>
      <c r="W232" s="11">
        <f>SUM(W217:W231)</f>
        <v>13843.199999999997</v>
      </c>
      <c r="Y232" s="59"/>
      <c r="Z232" s="59"/>
      <c r="AA232" s="59"/>
    </row>
    <row r="233" spans="1:27" x14ac:dyDescent="0.25">
      <c r="Y233" s="59"/>
      <c r="Z233" s="59"/>
      <c r="AA233" s="59"/>
    </row>
    <row r="234" spans="1:27" ht="15.75" thickBot="1" x14ac:dyDescent="0.3">
      <c r="L234" s="78"/>
      <c r="N234" s="79"/>
      <c r="Q234" s="2"/>
      <c r="R234" s="2"/>
      <c r="S234" s="2"/>
      <c r="T234" s="2"/>
      <c r="Y234" s="59"/>
      <c r="Z234" s="59"/>
      <c r="AA234" s="59"/>
    </row>
    <row r="235" spans="1:27" x14ac:dyDescent="0.25">
      <c r="A235" s="80">
        <v>821</v>
      </c>
      <c r="B235" s="81">
        <v>8121</v>
      </c>
      <c r="C235" s="81" t="s">
        <v>2</v>
      </c>
      <c r="D235" s="81"/>
      <c r="E235" s="81" t="str">
        <f t="shared" ref="E235:E250" si="185">CONCATENATE(C235,D235)</f>
        <v>X</v>
      </c>
      <c r="F235" s="81" t="s">
        <v>117</v>
      </c>
      <c r="G235" s="82">
        <v>4</v>
      </c>
      <c r="H235" s="81" t="str">
        <f t="shared" ref="H235:H246" si="186">CONCATENATE(F235,"/",G235)</f>
        <v>XXX310/4</v>
      </c>
      <c r="I235" s="83" t="s">
        <v>3</v>
      </c>
      <c r="J235" s="83" t="s">
        <v>3</v>
      </c>
      <c r="K235" s="67">
        <v>0.2</v>
      </c>
      <c r="L235" s="84">
        <v>0.20138888888888887</v>
      </c>
      <c r="M235" s="81" t="s">
        <v>20</v>
      </c>
      <c r="N235" s="85">
        <v>0.23124999999999998</v>
      </c>
      <c r="O235" s="81" t="s">
        <v>13</v>
      </c>
      <c r="P235" s="81" t="str">
        <f t="shared" ref="P235:P249" si="187">IF(M236=O235,"OK","POZOR")</f>
        <v>OK</v>
      </c>
      <c r="Q235" s="14">
        <f t="shared" ref="Q235:Q250" si="188">IF(ISNUMBER(G235),N235-L235,IF(F235="přejezd",N235-L235,0))</f>
        <v>2.9861111111111116E-2</v>
      </c>
      <c r="R235" s="14">
        <f t="shared" ref="R235:R250" si="189">IF(ISNUMBER(G235),L235-K235,0)</f>
        <v>1.3888888888888562E-3</v>
      </c>
      <c r="S235" s="14">
        <f t="shared" ref="S235:S250" si="190">Q235+R235</f>
        <v>3.1249999999999972E-2</v>
      </c>
      <c r="T235" s="14"/>
      <c r="U235" s="13">
        <v>26.1</v>
      </c>
      <c r="V235" s="13">
        <f>INDEX('Počty dní'!F:J,MATCH(E235,'Počty dní'!H:H,0),4)</f>
        <v>56</v>
      </c>
      <c r="W235" s="16">
        <f t="shared" ref="W235:W250" si="191">V235*U235</f>
        <v>1461.6000000000001</v>
      </c>
      <c r="Y235" s="59"/>
      <c r="Z235" s="59"/>
      <c r="AA235" s="59"/>
    </row>
    <row r="236" spans="1:27" x14ac:dyDescent="0.25">
      <c r="A236" s="86">
        <v>821</v>
      </c>
      <c r="B236" s="87">
        <v>8121</v>
      </c>
      <c r="C236" s="87" t="s">
        <v>2</v>
      </c>
      <c r="D236" s="87"/>
      <c r="E236" s="87" t="str">
        <f>CONCATENATE(C236,D236)</f>
        <v>X</v>
      </c>
      <c r="F236" s="87" t="s">
        <v>109</v>
      </c>
      <c r="G236" s="88"/>
      <c r="H236" s="87" t="str">
        <f t="shared" si="186"/>
        <v>přejezd/</v>
      </c>
      <c r="I236" s="89"/>
      <c r="J236" s="89" t="s">
        <v>3</v>
      </c>
      <c r="K236" s="65">
        <v>0.23125000000000001</v>
      </c>
      <c r="L236" s="90">
        <v>0.23125000000000001</v>
      </c>
      <c r="M236" s="87" t="s">
        <v>13</v>
      </c>
      <c r="N236" s="91">
        <v>0.2326388888888889</v>
      </c>
      <c r="O236" s="87" t="s">
        <v>12</v>
      </c>
      <c r="P236" s="87" t="str">
        <f t="shared" si="187"/>
        <v>OK</v>
      </c>
      <c r="Q236" s="4">
        <f t="shared" si="188"/>
        <v>1.388888888888884E-3</v>
      </c>
      <c r="R236" s="4">
        <f t="shared" si="189"/>
        <v>0</v>
      </c>
      <c r="S236" s="4">
        <f t="shared" si="190"/>
        <v>1.388888888888884E-3</v>
      </c>
      <c r="T236" s="4">
        <f t="shared" ref="T236:T250" si="192">K236-N235</f>
        <v>0</v>
      </c>
      <c r="U236" s="1">
        <v>0</v>
      </c>
      <c r="V236" s="1">
        <f>INDEX('Počty dní'!F:J,MATCH(E236,'Počty dní'!H:H,0),4)</f>
        <v>56</v>
      </c>
      <c r="W236" s="17">
        <f>V236*U236</f>
        <v>0</v>
      </c>
      <c r="Y236" s="59"/>
      <c r="Z236" s="59"/>
      <c r="AA236" s="59"/>
    </row>
    <row r="237" spans="1:27" x14ac:dyDescent="0.25">
      <c r="A237" s="86">
        <v>821</v>
      </c>
      <c r="B237" s="87">
        <v>8121</v>
      </c>
      <c r="C237" s="87" t="s">
        <v>2</v>
      </c>
      <c r="D237" s="87"/>
      <c r="E237" s="87" t="str">
        <f t="shared" si="185"/>
        <v>X</v>
      </c>
      <c r="F237" s="87" t="s">
        <v>118</v>
      </c>
      <c r="G237" s="88">
        <v>4</v>
      </c>
      <c r="H237" s="87" t="str">
        <f t="shared" si="186"/>
        <v>XXX292/4</v>
      </c>
      <c r="I237" s="89" t="s">
        <v>3</v>
      </c>
      <c r="J237" s="89" t="s">
        <v>3</v>
      </c>
      <c r="K237" s="65">
        <v>0.2326388888888889</v>
      </c>
      <c r="L237" s="90">
        <v>0.23472222222222219</v>
      </c>
      <c r="M237" s="87" t="s">
        <v>12</v>
      </c>
      <c r="N237" s="91">
        <v>0.26874999999999999</v>
      </c>
      <c r="O237" s="87" t="s">
        <v>20</v>
      </c>
      <c r="P237" s="87" t="str">
        <f t="shared" si="187"/>
        <v>OK</v>
      </c>
      <c r="Q237" s="4">
        <f t="shared" si="188"/>
        <v>3.4027777777777796E-2</v>
      </c>
      <c r="R237" s="4">
        <f t="shared" si="189"/>
        <v>2.0833333333332982E-3</v>
      </c>
      <c r="S237" s="4">
        <f t="shared" si="190"/>
        <v>3.6111111111111094E-2</v>
      </c>
      <c r="T237" s="4">
        <f t="shared" si="192"/>
        <v>0</v>
      </c>
      <c r="U237" s="1">
        <v>25.5</v>
      </c>
      <c r="V237" s="1">
        <f>INDEX('Počty dní'!F:J,MATCH(E237,'Počty dní'!H:H,0),4)</f>
        <v>56</v>
      </c>
      <c r="W237" s="17">
        <f t="shared" si="191"/>
        <v>1428</v>
      </c>
      <c r="Y237" s="59"/>
      <c r="Z237" s="59"/>
      <c r="AA237" s="59"/>
    </row>
    <row r="238" spans="1:27" x14ac:dyDescent="0.25">
      <c r="A238" s="86">
        <v>821</v>
      </c>
      <c r="B238" s="87">
        <v>8121</v>
      </c>
      <c r="C238" s="87" t="s">
        <v>2</v>
      </c>
      <c r="D238" s="87"/>
      <c r="E238" s="87" t="str">
        <f t="shared" si="185"/>
        <v>X</v>
      </c>
      <c r="F238" s="87" t="s">
        <v>117</v>
      </c>
      <c r="G238" s="88">
        <v>8</v>
      </c>
      <c r="H238" s="87" t="str">
        <f t="shared" si="186"/>
        <v>XXX310/8</v>
      </c>
      <c r="I238" s="89" t="s">
        <v>3</v>
      </c>
      <c r="J238" s="89" t="s">
        <v>3</v>
      </c>
      <c r="K238" s="65">
        <v>0.28333333333333333</v>
      </c>
      <c r="L238" s="90">
        <v>0.28472222222222221</v>
      </c>
      <c r="M238" s="87" t="s">
        <v>20</v>
      </c>
      <c r="N238" s="91">
        <v>0.31458333333333333</v>
      </c>
      <c r="O238" s="87" t="s">
        <v>13</v>
      </c>
      <c r="P238" s="87" t="str">
        <f t="shared" si="187"/>
        <v>OK</v>
      </c>
      <c r="Q238" s="4">
        <f t="shared" si="188"/>
        <v>2.9861111111111116E-2</v>
      </c>
      <c r="R238" s="4">
        <f t="shared" si="189"/>
        <v>1.388888888888884E-3</v>
      </c>
      <c r="S238" s="4">
        <f t="shared" si="190"/>
        <v>3.125E-2</v>
      </c>
      <c r="T238" s="4">
        <f t="shared" si="192"/>
        <v>1.4583333333333337E-2</v>
      </c>
      <c r="U238" s="1">
        <v>26.1</v>
      </c>
      <c r="V238" s="1">
        <f>INDEX('Počty dní'!F:J,MATCH(E238,'Počty dní'!H:H,0),4)</f>
        <v>56</v>
      </c>
      <c r="W238" s="17">
        <f t="shared" si="191"/>
        <v>1461.6000000000001</v>
      </c>
      <c r="Y238" s="59"/>
      <c r="Z238" s="59"/>
      <c r="AA238" s="59"/>
    </row>
    <row r="239" spans="1:27" x14ac:dyDescent="0.25">
      <c r="A239" s="86">
        <v>821</v>
      </c>
      <c r="B239" s="87">
        <v>8121</v>
      </c>
      <c r="C239" s="87" t="s">
        <v>2</v>
      </c>
      <c r="D239" s="87"/>
      <c r="E239" s="87" t="str">
        <f>CONCATENATE(C239,D239)</f>
        <v>X</v>
      </c>
      <c r="F239" s="87" t="s">
        <v>109</v>
      </c>
      <c r="G239" s="88"/>
      <c r="H239" s="87" t="str">
        <f t="shared" si="186"/>
        <v>přejezd/</v>
      </c>
      <c r="I239" s="89"/>
      <c r="J239" s="89" t="s">
        <v>3</v>
      </c>
      <c r="K239" s="65">
        <v>0.39791666666666664</v>
      </c>
      <c r="L239" s="90">
        <v>0.39791666666666664</v>
      </c>
      <c r="M239" s="87" t="s">
        <v>13</v>
      </c>
      <c r="N239" s="91">
        <v>0.39930555555555558</v>
      </c>
      <c r="O239" s="87" t="s">
        <v>12</v>
      </c>
      <c r="P239" s="87" t="str">
        <f t="shared" si="187"/>
        <v>OK</v>
      </c>
      <c r="Q239" s="4">
        <f t="shared" si="188"/>
        <v>1.3888888888889395E-3</v>
      </c>
      <c r="R239" s="4">
        <f t="shared" si="189"/>
        <v>0</v>
      </c>
      <c r="S239" s="4">
        <f t="shared" si="190"/>
        <v>1.3888888888889395E-3</v>
      </c>
      <c r="T239" s="4">
        <f t="shared" si="192"/>
        <v>8.3333333333333315E-2</v>
      </c>
      <c r="U239" s="1">
        <v>0</v>
      </c>
      <c r="V239" s="1">
        <f>INDEX('Počty dní'!F:J,MATCH(E239,'Počty dní'!H:H,0),4)</f>
        <v>56</v>
      </c>
      <c r="W239" s="17">
        <f>V239*U239</f>
        <v>0</v>
      </c>
      <c r="Y239" s="59"/>
      <c r="Z239" s="59"/>
      <c r="AA239" s="59"/>
    </row>
    <row r="240" spans="1:27" x14ac:dyDescent="0.25">
      <c r="A240" s="86">
        <v>821</v>
      </c>
      <c r="B240" s="87">
        <v>8121</v>
      </c>
      <c r="C240" s="87" t="s">
        <v>2</v>
      </c>
      <c r="D240" s="87"/>
      <c r="E240" s="87" t="str">
        <f t="shared" si="185"/>
        <v>X</v>
      </c>
      <c r="F240" s="87" t="s">
        <v>118</v>
      </c>
      <c r="G240" s="88">
        <v>10</v>
      </c>
      <c r="H240" s="87" t="str">
        <f t="shared" si="186"/>
        <v>XXX292/10</v>
      </c>
      <c r="I240" s="89" t="s">
        <v>3</v>
      </c>
      <c r="J240" s="89" t="s">
        <v>3</v>
      </c>
      <c r="K240" s="65">
        <v>0.39930555555555558</v>
      </c>
      <c r="L240" s="90">
        <v>0.40138888888888885</v>
      </c>
      <c r="M240" s="87" t="s">
        <v>12</v>
      </c>
      <c r="N240" s="91">
        <v>0.43541666666666662</v>
      </c>
      <c r="O240" s="87" t="s">
        <v>20</v>
      </c>
      <c r="P240" s="87" t="str">
        <f t="shared" si="187"/>
        <v>OK</v>
      </c>
      <c r="Q240" s="4">
        <f t="shared" si="188"/>
        <v>3.4027777777777768E-2</v>
      </c>
      <c r="R240" s="4">
        <f t="shared" si="189"/>
        <v>2.0833333333332704E-3</v>
      </c>
      <c r="S240" s="4">
        <f t="shared" si="190"/>
        <v>3.6111111111111038E-2</v>
      </c>
      <c r="T240" s="4">
        <f t="shared" si="192"/>
        <v>0</v>
      </c>
      <c r="U240" s="1">
        <v>25.5</v>
      </c>
      <c r="V240" s="1">
        <f>INDEX('Počty dní'!F:J,MATCH(E240,'Počty dní'!H:H,0),4)</f>
        <v>56</v>
      </c>
      <c r="W240" s="17">
        <f t="shared" si="191"/>
        <v>1428</v>
      </c>
      <c r="Y240" s="59"/>
      <c r="Z240" s="59"/>
      <c r="AA240" s="59"/>
    </row>
    <row r="241" spans="1:27" x14ac:dyDescent="0.25">
      <c r="A241" s="86">
        <v>821</v>
      </c>
      <c r="B241" s="87">
        <v>8121</v>
      </c>
      <c r="C241" s="87" t="s">
        <v>2</v>
      </c>
      <c r="D241" s="87"/>
      <c r="E241" s="87" t="str">
        <f t="shared" si="185"/>
        <v>X</v>
      </c>
      <c r="F241" s="87" t="s">
        <v>117</v>
      </c>
      <c r="G241" s="88">
        <v>16</v>
      </c>
      <c r="H241" s="87" t="str">
        <f t="shared" si="186"/>
        <v>XXX310/16</v>
      </c>
      <c r="I241" s="89" t="s">
        <v>3</v>
      </c>
      <c r="J241" s="89" t="s">
        <v>3</v>
      </c>
      <c r="K241" s="65">
        <v>0.49166666666666664</v>
      </c>
      <c r="L241" s="90">
        <v>0.49305555555555558</v>
      </c>
      <c r="M241" s="87" t="s">
        <v>20</v>
      </c>
      <c r="N241" s="91">
        <v>0.5229166666666667</v>
      </c>
      <c r="O241" s="87" t="s">
        <v>13</v>
      </c>
      <c r="P241" s="87" t="str">
        <f t="shared" si="187"/>
        <v>OK</v>
      </c>
      <c r="Q241" s="4">
        <f t="shared" si="188"/>
        <v>2.9861111111111116E-2</v>
      </c>
      <c r="R241" s="4">
        <f t="shared" si="189"/>
        <v>1.3888888888889395E-3</v>
      </c>
      <c r="S241" s="4">
        <f t="shared" si="190"/>
        <v>3.1250000000000056E-2</v>
      </c>
      <c r="T241" s="4">
        <f t="shared" si="192"/>
        <v>5.6250000000000022E-2</v>
      </c>
      <c r="U241" s="1">
        <v>26.1</v>
      </c>
      <c r="V241" s="1">
        <f>INDEX('Počty dní'!F:J,MATCH(E241,'Počty dní'!H:H,0),4)</f>
        <v>56</v>
      </c>
      <c r="W241" s="17">
        <f t="shared" si="191"/>
        <v>1461.6000000000001</v>
      </c>
      <c r="Y241" s="59"/>
      <c r="Z241" s="59"/>
      <c r="AA241" s="59"/>
    </row>
    <row r="242" spans="1:27" x14ac:dyDescent="0.25">
      <c r="A242" s="86">
        <v>821</v>
      </c>
      <c r="B242" s="87">
        <v>8121</v>
      </c>
      <c r="C242" s="87" t="s">
        <v>2</v>
      </c>
      <c r="D242" s="87"/>
      <c r="E242" s="87" t="str">
        <f>CONCATENATE(C242,D242)</f>
        <v>X</v>
      </c>
      <c r="F242" s="87" t="s">
        <v>109</v>
      </c>
      <c r="G242" s="88"/>
      <c r="H242" s="87" t="str">
        <f t="shared" si="186"/>
        <v>přejezd/</v>
      </c>
      <c r="I242" s="89"/>
      <c r="J242" s="89" t="s">
        <v>3</v>
      </c>
      <c r="K242" s="65">
        <v>0.5229166666666667</v>
      </c>
      <c r="L242" s="90">
        <v>0.5229166666666667</v>
      </c>
      <c r="M242" s="87" t="s">
        <v>13</v>
      </c>
      <c r="N242" s="91">
        <v>0.52430555555555558</v>
      </c>
      <c r="O242" s="87" t="s">
        <v>12</v>
      </c>
      <c r="P242" s="87" t="str">
        <f t="shared" si="187"/>
        <v>OK</v>
      </c>
      <c r="Q242" s="4">
        <f t="shared" si="188"/>
        <v>1.388888888888884E-3</v>
      </c>
      <c r="R242" s="4">
        <f t="shared" si="189"/>
        <v>0</v>
      </c>
      <c r="S242" s="4">
        <f t="shared" si="190"/>
        <v>1.388888888888884E-3</v>
      </c>
      <c r="T242" s="4">
        <f t="shared" si="192"/>
        <v>0</v>
      </c>
      <c r="U242" s="1">
        <v>0</v>
      </c>
      <c r="V242" s="1">
        <f>INDEX('Počty dní'!F:J,MATCH(E242,'Počty dní'!H:H,0),4)</f>
        <v>56</v>
      </c>
      <c r="W242" s="17">
        <f>V242*U242</f>
        <v>0</v>
      </c>
      <c r="Y242" s="59"/>
      <c r="Z242" s="59"/>
      <c r="AA242" s="59"/>
    </row>
    <row r="243" spans="1:27" x14ac:dyDescent="0.25">
      <c r="A243" s="86">
        <v>821</v>
      </c>
      <c r="B243" s="87">
        <v>8121</v>
      </c>
      <c r="C243" s="87" t="s">
        <v>2</v>
      </c>
      <c r="D243" s="87"/>
      <c r="E243" s="87" t="str">
        <f t="shared" si="185"/>
        <v>X</v>
      </c>
      <c r="F243" s="87" t="s">
        <v>118</v>
      </c>
      <c r="G243" s="88">
        <v>12</v>
      </c>
      <c r="H243" s="87" t="str">
        <f t="shared" si="186"/>
        <v>XXX292/12</v>
      </c>
      <c r="I243" s="89" t="s">
        <v>3</v>
      </c>
      <c r="J243" s="89" t="s">
        <v>3</v>
      </c>
      <c r="K243" s="65">
        <v>0.52500000000000002</v>
      </c>
      <c r="L243" s="90">
        <v>0.52638888888888891</v>
      </c>
      <c r="M243" s="87" t="s">
        <v>12</v>
      </c>
      <c r="N243" s="91">
        <v>0.56041666666666667</v>
      </c>
      <c r="O243" s="87" t="s">
        <v>20</v>
      </c>
      <c r="P243" s="87" t="str">
        <f t="shared" si="187"/>
        <v>OK</v>
      </c>
      <c r="Q243" s="4">
        <f t="shared" si="188"/>
        <v>3.4027777777777768E-2</v>
      </c>
      <c r="R243" s="4">
        <f t="shared" si="189"/>
        <v>1.388888888888884E-3</v>
      </c>
      <c r="S243" s="4">
        <f t="shared" si="190"/>
        <v>3.5416666666666652E-2</v>
      </c>
      <c r="T243" s="4">
        <f t="shared" si="192"/>
        <v>6.9444444444444198E-4</v>
      </c>
      <c r="U243" s="1">
        <v>25.5</v>
      </c>
      <c r="V243" s="1">
        <f>INDEX('Počty dní'!F:J,MATCH(E243,'Počty dní'!H:H,0),4)</f>
        <v>56</v>
      </c>
      <c r="W243" s="17">
        <f t="shared" si="191"/>
        <v>1428</v>
      </c>
      <c r="Y243" s="59"/>
      <c r="Z243" s="59"/>
      <c r="AA243" s="59"/>
    </row>
    <row r="244" spans="1:27" x14ac:dyDescent="0.25">
      <c r="A244" s="86">
        <v>821</v>
      </c>
      <c r="B244" s="87">
        <v>8121</v>
      </c>
      <c r="C244" s="87" t="s">
        <v>2</v>
      </c>
      <c r="D244" s="87"/>
      <c r="E244" s="87" t="str">
        <f t="shared" si="185"/>
        <v>X</v>
      </c>
      <c r="F244" s="87" t="s">
        <v>39</v>
      </c>
      <c r="G244" s="88">
        <v>13</v>
      </c>
      <c r="H244" s="87" t="str">
        <f t="shared" si="186"/>
        <v>XXX285/13</v>
      </c>
      <c r="I244" s="89" t="s">
        <v>3</v>
      </c>
      <c r="J244" s="89" t="s">
        <v>3</v>
      </c>
      <c r="K244" s="65">
        <v>0.56597222222222221</v>
      </c>
      <c r="L244" s="90">
        <v>0.56736111111111109</v>
      </c>
      <c r="M244" s="87" t="s">
        <v>20</v>
      </c>
      <c r="N244" s="91">
        <v>0.57847222222222217</v>
      </c>
      <c r="O244" s="87" t="s">
        <v>42</v>
      </c>
      <c r="P244" s="87" t="str">
        <f t="shared" si="187"/>
        <v>OK</v>
      </c>
      <c r="Q244" s="4">
        <f t="shared" si="188"/>
        <v>1.1111111111111072E-2</v>
      </c>
      <c r="R244" s="4">
        <f t="shared" si="189"/>
        <v>1.388888888888884E-3</v>
      </c>
      <c r="S244" s="4">
        <f t="shared" si="190"/>
        <v>1.2499999999999956E-2</v>
      </c>
      <c r="T244" s="4">
        <f t="shared" si="192"/>
        <v>5.5555555555555358E-3</v>
      </c>
      <c r="U244" s="1">
        <v>10.4</v>
      </c>
      <c r="V244" s="1">
        <f>INDEX('Počty dní'!F:J,MATCH(E244,'Počty dní'!H:H,0),4)</f>
        <v>56</v>
      </c>
      <c r="W244" s="17">
        <f t="shared" si="191"/>
        <v>582.4</v>
      </c>
      <c r="Y244" s="59"/>
      <c r="Z244" s="59"/>
      <c r="AA244" s="59"/>
    </row>
    <row r="245" spans="1:27" x14ac:dyDescent="0.25">
      <c r="A245" s="86">
        <v>821</v>
      </c>
      <c r="B245" s="87">
        <v>8121</v>
      </c>
      <c r="C245" s="87" t="s">
        <v>2</v>
      </c>
      <c r="D245" s="87"/>
      <c r="E245" s="87" t="str">
        <f t="shared" si="185"/>
        <v>X</v>
      </c>
      <c r="F245" s="87" t="s">
        <v>39</v>
      </c>
      <c r="G245" s="88">
        <v>14</v>
      </c>
      <c r="H245" s="87" t="str">
        <f t="shared" si="186"/>
        <v>XXX285/14</v>
      </c>
      <c r="I245" s="89" t="s">
        <v>3</v>
      </c>
      <c r="J245" s="89" t="s">
        <v>3</v>
      </c>
      <c r="K245" s="65">
        <v>0.57847222222222228</v>
      </c>
      <c r="L245" s="90">
        <v>0.57916666666666672</v>
      </c>
      <c r="M245" s="87" t="s">
        <v>42</v>
      </c>
      <c r="N245" s="91">
        <v>0.59166666666666667</v>
      </c>
      <c r="O245" s="87" t="s">
        <v>20</v>
      </c>
      <c r="P245" s="87" t="str">
        <f t="shared" si="187"/>
        <v>OK</v>
      </c>
      <c r="Q245" s="4">
        <f t="shared" si="188"/>
        <v>1.2499999999999956E-2</v>
      </c>
      <c r="R245" s="4">
        <f t="shared" si="189"/>
        <v>6.9444444444444198E-4</v>
      </c>
      <c r="S245" s="4">
        <f t="shared" si="190"/>
        <v>1.3194444444444398E-2</v>
      </c>
      <c r="T245" s="4">
        <f t="shared" si="192"/>
        <v>0</v>
      </c>
      <c r="U245" s="1">
        <v>10.4</v>
      </c>
      <c r="V245" s="1">
        <f>INDEX('Počty dní'!F:J,MATCH(E245,'Počty dní'!H:H,0),4)</f>
        <v>56</v>
      </c>
      <c r="W245" s="17">
        <f t="shared" si="191"/>
        <v>582.4</v>
      </c>
      <c r="Y245" s="59"/>
      <c r="Z245" s="59"/>
      <c r="AA245" s="59"/>
    </row>
    <row r="246" spans="1:27" x14ac:dyDescent="0.25">
      <c r="A246" s="86">
        <v>821</v>
      </c>
      <c r="B246" s="87">
        <v>8121</v>
      </c>
      <c r="C246" s="87" t="s">
        <v>2</v>
      </c>
      <c r="D246" s="87"/>
      <c r="E246" s="87" t="str">
        <f>CONCATENATE(C246,D246)</f>
        <v>X</v>
      </c>
      <c r="F246" s="87" t="s">
        <v>109</v>
      </c>
      <c r="G246" s="88"/>
      <c r="H246" s="87" t="str">
        <f t="shared" si="186"/>
        <v>přejezd/</v>
      </c>
      <c r="I246" s="89"/>
      <c r="J246" s="89" t="s">
        <v>3</v>
      </c>
      <c r="K246" s="65">
        <v>0.60347222222222219</v>
      </c>
      <c r="L246" s="90">
        <v>0.60347222222222219</v>
      </c>
      <c r="M246" s="87" t="s">
        <v>20</v>
      </c>
      <c r="N246" s="91">
        <v>0.60486111111111107</v>
      </c>
      <c r="O246" s="87" t="s">
        <v>23</v>
      </c>
      <c r="P246" s="87" t="str">
        <f t="shared" si="187"/>
        <v>OK</v>
      </c>
      <c r="Q246" s="4">
        <f t="shared" si="188"/>
        <v>1.388888888888884E-3</v>
      </c>
      <c r="R246" s="4">
        <f t="shared" si="189"/>
        <v>0</v>
      </c>
      <c r="S246" s="4">
        <f t="shared" si="190"/>
        <v>1.388888888888884E-3</v>
      </c>
      <c r="T246" s="4">
        <f t="shared" si="192"/>
        <v>1.1805555555555514E-2</v>
      </c>
      <c r="U246" s="1">
        <v>0</v>
      </c>
      <c r="V246" s="1">
        <f>INDEX('Počty dní'!F:J,MATCH(E246,'Počty dní'!H:H,0),4)</f>
        <v>56</v>
      </c>
      <c r="W246" s="17">
        <f>V246*U246</f>
        <v>0</v>
      </c>
      <c r="Y246" s="59"/>
      <c r="Z246" s="59"/>
      <c r="AA246" s="59"/>
    </row>
    <row r="247" spans="1:27" x14ac:dyDescent="0.25">
      <c r="A247" s="86">
        <v>821</v>
      </c>
      <c r="B247" s="87">
        <v>8121</v>
      </c>
      <c r="C247" s="87" t="s">
        <v>2</v>
      </c>
      <c r="D247" s="87">
        <v>20</v>
      </c>
      <c r="E247" s="87" t="str">
        <f t="shared" si="185"/>
        <v>X20</v>
      </c>
      <c r="F247" s="87" t="s">
        <v>60</v>
      </c>
      <c r="G247" s="88">
        <v>11</v>
      </c>
      <c r="H247" s="87" t="str">
        <f>CONCATENATE(F247,"/",G247)</f>
        <v>XXX287/11</v>
      </c>
      <c r="I247" s="89" t="s">
        <v>3</v>
      </c>
      <c r="J247" s="89" t="s">
        <v>3</v>
      </c>
      <c r="K247" s="65">
        <v>0.60486111111111107</v>
      </c>
      <c r="L247" s="90">
        <v>0.60625000000000007</v>
      </c>
      <c r="M247" s="87" t="s">
        <v>23</v>
      </c>
      <c r="N247" s="91">
        <v>0.62013888888888891</v>
      </c>
      <c r="O247" s="87" t="s">
        <v>61</v>
      </c>
      <c r="P247" s="87" t="str">
        <f t="shared" si="187"/>
        <v>OK</v>
      </c>
      <c r="Q247" s="4">
        <f t="shared" si="188"/>
        <v>1.388888888888884E-2</v>
      </c>
      <c r="R247" s="4">
        <f t="shared" si="189"/>
        <v>1.388888888888995E-3</v>
      </c>
      <c r="S247" s="4">
        <f t="shared" si="190"/>
        <v>1.5277777777777835E-2</v>
      </c>
      <c r="T247" s="4">
        <f t="shared" si="192"/>
        <v>0</v>
      </c>
      <c r="U247" s="1">
        <v>9.9</v>
      </c>
      <c r="V247" s="1">
        <f>INDEX('Počty dní'!F:J,MATCH(E247,'Počty dní'!H:H,0),4)</f>
        <v>49</v>
      </c>
      <c r="W247" s="17">
        <f t="shared" si="191"/>
        <v>485.1</v>
      </c>
      <c r="Y247" s="59"/>
      <c r="Z247" s="59"/>
      <c r="AA247" s="59"/>
    </row>
    <row r="248" spans="1:27" x14ac:dyDescent="0.25">
      <c r="A248" s="86">
        <v>821</v>
      </c>
      <c r="B248" s="87">
        <v>8121</v>
      </c>
      <c r="C248" s="87" t="s">
        <v>2</v>
      </c>
      <c r="D248" s="87">
        <v>20</v>
      </c>
      <c r="E248" s="87" t="str">
        <f t="shared" si="185"/>
        <v>X20</v>
      </c>
      <c r="F248" s="87" t="s">
        <v>60</v>
      </c>
      <c r="G248" s="88">
        <v>14</v>
      </c>
      <c r="H248" s="87" t="str">
        <f>CONCATENATE(F248,"/",G248)</f>
        <v>XXX287/14</v>
      </c>
      <c r="I248" s="89" t="s">
        <v>3</v>
      </c>
      <c r="J248" s="89" t="s">
        <v>3</v>
      </c>
      <c r="K248" s="65">
        <v>0.62847222222222221</v>
      </c>
      <c r="L248" s="90">
        <v>0.62986111111111109</v>
      </c>
      <c r="M248" s="87" t="s">
        <v>61</v>
      </c>
      <c r="N248" s="91">
        <v>0.64027777777777783</v>
      </c>
      <c r="O248" s="87" t="s">
        <v>20</v>
      </c>
      <c r="P248" s="87" t="str">
        <f t="shared" si="187"/>
        <v>OK</v>
      </c>
      <c r="Q248" s="4">
        <f t="shared" si="188"/>
        <v>1.0416666666666741E-2</v>
      </c>
      <c r="R248" s="4">
        <f t="shared" si="189"/>
        <v>1.388888888888884E-3</v>
      </c>
      <c r="S248" s="4">
        <f t="shared" si="190"/>
        <v>1.1805555555555625E-2</v>
      </c>
      <c r="T248" s="4">
        <f t="shared" si="192"/>
        <v>8.3333333333333037E-3</v>
      </c>
      <c r="U248" s="1">
        <v>9.3000000000000007</v>
      </c>
      <c r="V248" s="1">
        <f>INDEX('Počty dní'!F:J,MATCH(E248,'Počty dní'!H:H,0),4)</f>
        <v>49</v>
      </c>
      <c r="W248" s="17">
        <f t="shared" si="191"/>
        <v>455.70000000000005</v>
      </c>
      <c r="Y248" s="59"/>
      <c r="Z248" s="59"/>
      <c r="AA248" s="59"/>
    </row>
    <row r="249" spans="1:27" x14ac:dyDescent="0.25">
      <c r="A249" s="86">
        <v>821</v>
      </c>
      <c r="B249" s="87">
        <v>8121</v>
      </c>
      <c r="C249" s="87" t="s">
        <v>2</v>
      </c>
      <c r="D249" s="87"/>
      <c r="E249" s="87" t="str">
        <f t="shared" si="185"/>
        <v>X</v>
      </c>
      <c r="F249" s="87" t="s">
        <v>115</v>
      </c>
      <c r="G249" s="88">
        <v>15</v>
      </c>
      <c r="H249" s="87" t="str">
        <f>CONCATENATE(F249,"/",G249)</f>
        <v>XXX959/15</v>
      </c>
      <c r="I249" s="89" t="s">
        <v>3</v>
      </c>
      <c r="J249" s="89" t="s">
        <v>3</v>
      </c>
      <c r="K249" s="65">
        <v>0.65625</v>
      </c>
      <c r="L249" s="90">
        <v>0.65625</v>
      </c>
      <c r="M249" s="87" t="s">
        <v>20</v>
      </c>
      <c r="N249" s="91">
        <v>0.70138888888888884</v>
      </c>
      <c r="O249" s="87" t="s">
        <v>83</v>
      </c>
      <c r="P249" s="87" t="str">
        <f t="shared" si="187"/>
        <v>OK</v>
      </c>
      <c r="Q249" s="4">
        <f t="shared" si="188"/>
        <v>4.513888888888884E-2</v>
      </c>
      <c r="R249" s="4">
        <f t="shared" si="189"/>
        <v>0</v>
      </c>
      <c r="S249" s="4">
        <f t="shared" si="190"/>
        <v>4.513888888888884E-2</v>
      </c>
      <c r="T249" s="4">
        <f t="shared" si="192"/>
        <v>1.5972222222222165E-2</v>
      </c>
      <c r="U249" s="1">
        <v>44.8</v>
      </c>
      <c r="V249" s="1">
        <f>INDEX('Počty dní'!F:J,MATCH(E249,'Počty dní'!H:H,0),4)</f>
        <v>56</v>
      </c>
      <c r="W249" s="17">
        <f t="shared" si="191"/>
        <v>2508.7999999999997</v>
      </c>
      <c r="Y249" s="59"/>
      <c r="Z249" s="59"/>
      <c r="AA249" s="59"/>
    </row>
    <row r="250" spans="1:27" ht="15.75" thickBot="1" x14ac:dyDescent="0.3">
      <c r="A250" s="86">
        <v>821</v>
      </c>
      <c r="B250" s="87">
        <v>8121</v>
      </c>
      <c r="C250" s="87" t="s">
        <v>2</v>
      </c>
      <c r="D250" s="87"/>
      <c r="E250" s="87" t="str">
        <f t="shared" si="185"/>
        <v>X</v>
      </c>
      <c r="F250" s="87" t="s">
        <v>115</v>
      </c>
      <c r="G250" s="88">
        <v>16</v>
      </c>
      <c r="H250" s="87" t="str">
        <f>CONCATENATE(F250,"/",G250)</f>
        <v>XXX959/16</v>
      </c>
      <c r="I250" s="89" t="s">
        <v>3</v>
      </c>
      <c r="J250" s="89" t="s">
        <v>3</v>
      </c>
      <c r="K250" s="65">
        <v>0.71180555555555558</v>
      </c>
      <c r="L250" s="90">
        <v>0.71527777777777779</v>
      </c>
      <c r="M250" s="87" t="s">
        <v>83</v>
      </c>
      <c r="N250" s="91">
        <v>0.76041666666666663</v>
      </c>
      <c r="O250" s="87" t="s">
        <v>20</v>
      </c>
      <c r="P250" s="87"/>
      <c r="Q250" s="4">
        <f t="shared" si="188"/>
        <v>4.513888888888884E-2</v>
      </c>
      <c r="R250" s="4">
        <f t="shared" si="189"/>
        <v>3.4722222222222099E-3</v>
      </c>
      <c r="S250" s="4">
        <f t="shared" si="190"/>
        <v>4.8611111111111049E-2</v>
      </c>
      <c r="T250" s="4">
        <f t="shared" si="192"/>
        <v>1.0416666666666741E-2</v>
      </c>
      <c r="U250" s="1">
        <v>44.8</v>
      </c>
      <c r="V250" s="1">
        <f>INDEX('Počty dní'!F:J,MATCH(E250,'Počty dní'!H:H,0),4)</f>
        <v>56</v>
      </c>
      <c r="W250" s="17">
        <f t="shared" si="191"/>
        <v>2508.7999999999997</v>
      </c>
      <c r="Y250" s="59"/>
      <c r="Z250" s="59"/>
      <c r="AA250" s="59"/>
    </row>
    <row r="251" spans="1:27" ht="15.75" thickBot="1" x14ac:dyDescent="0.3">
      <c r="A251" s="106" t="str">
        <f ca="1">CONCATENATE(INDIRECT("R[-3]C[0]",FALSE),"celkem")</f>
        <v>821celkem</v>
      </c>
      <c r="B251" s="107"/>
      <c r="C251" s="107" t="str">
        <f ca="1">INDIRECT("R[-1]C[12]",FALSE)</f>
        <v>Kamenice n.Lipou,,aut.nádr.</v>
      </c>
      <c r="D251" s="108"/>
      <c r="E251" s="107"/>
      <c r="F251" s="108"/>
      <c r="G251" s="109"/>
      <c r="H251" s="110"/>
      <c r="I251" s="111"/>
      <c r="J251" s="112" t="str">
        <f ca="1">INDIRECT("R[-3]C[0]",FALSE)</f>
        <v>S</v>
      </c>
      <c r="K251" s="113"/>
      <c r="L251" s="114"/>
      <c r="M251" s="115"/>
      <c r="N251" s="114"/>
      <c r="O251" s="116"/>
      <c r="P251" s="107"/>
      <c r="Q251" s="8">
        <f>SUM(Q235:Q250)</f>
        <v>0.33541666666666659</v>
      </c>
      <c r="R251" s="8">
        <f t="shared" ref="R251:T251" si="193">SUM(R235:R250)</f>
        <v>1.8055555555555547E-2</v>
      </c>
      <c r="S251" s="8">
        <f t="shared" si="193"/>
        <v>0.35347222222222208</v>
      </c>
      <c r="T251" s="8">
        <f t="shared" si="193"/>
        <v>0.20694444444444438</v>
      </c>
      <c r="U251" s="9">
        <f>SUM(U235:U250)</f>
        <v>284.40000000000003</v>
      </c>
      <c r="V251" s="10"/>
      <c r="W251" s="11">
        <f>SUM(W235:W250)</f>
        <v>15792</v>
      </c>
      <c r="Y251" s="59"/>
      <c r="Z251" s="59"/>
      <c r="AA251" s="59"/>
    </row>
    <row r="252" spans="1:27" x14ac:dyDescent="0.25">
      <c r="L252" s="78"/>
      <c r="N252" s="79"/>
      <c r="Q252" s="2"/>
      <c r="R252" s="2"/>
      <c r="S252" s="2"/>
      <c r="T252" s="2"/>
      <c r="Y252" s="59"/>
      <c r="Z252" s="59"/>
      <c r="AA252" s="59"/>
    </row>
    <row r="253" spans="1:27" ht="15.75" thickBot="1" x14ac:dyDescent="0.3">
      <c r="L253" s="78"/>
      <c r="N253" s="79"/>
      <c r="Q253" s="2"/>
      <c r="R253" s="2"/>
      <c r="S253" s="2"/>
      <c r="T253" s="2"/>
      <c r="Y253" s="59"/>
      <c r="Z253" s="59"/>
      <c r="AA253" s="59"/>
    </row>
    <row r="254" spans="1:27" x14ac:dyDescent="0.25">
      <c r="A254" s="80">
        <v>823</v>
      </c>
      <c r="B254" s="81">
        <v>8123</v>
      </c>
      <c r="C254" s="81" t="s">
        <v>2</v>
      </c>
      <c r="D254" s="81"/>
      <c r="E254" s="81" t="str">
        <f>CONCATENATE(C254,D254)</f>
        <v>X</v>
      </c>
      <c r="F254" s="81" t="s">
        <v>117</v>
      </c>
      <c r="G254" s="82">
        <v>2</v>
      </c>
      <c r="H254" s="81" t="str">
        <f t="shared" ref="H254:H266" si="194">CONCATENATE(F254,"/",G254)</f>
        <v>XXX310/2</v>
      </c>
      <c r="I254" s="83" t="s">
        <v>3</v>
      </c>
      <c r="J254" s="83" t="s">
        <v>3</v>
      </c>
      <c r="K254" s="67">
        <v>0.15902777777777777</v>
      </c>
      <c r="L254" s="84">
        <v>0.15972222222222224</v>
      </c>
      <c r="M254" s="81" t="s">
        <v>20</v>
      </c>
      <c r="N254" s="85">
        <v>0.18958333333333333</v>
      </c>
      <c r="O254" s="81" t="s">
        <v>13</v>
      </c>
      <c r="P254" s="81" t="str">
        <f t="shared" ref="P254:P262" si="195">IF(M255=O254,"OK","POZOR")</f>
        <v>OK</v>
      </c>
      <c r="Q254" s="14">
        <f t="shared" ref="Q254:Q266" si="196">IF(ISNUMBER(G254),N254-L254,IF(F254="přejezd",N254-L254,0))</f>
        <v>2.9861111111111088E-2</v>
      </c>
      <c r="R254" s="14">
        <f t="shared" ref="R254:R266" si="197">IF(ISNUMBER(G254),L254-K254,0)</f>
        <v>6.9444444444446973E-4</v>
      </c>
      <c r="S254" s="14">
        <f t="shared" ref="S254:S266" si="198">Q254+R254</f>
        <v>3.0555555555555558E-2</v>
      </c>
      <c r="T254" s="14"/>
      <c r="U254" s="13">
        <v>26.1</v>
      </c>
      <c r="V254" s="13">
        <f>INDEX('Počty dní'!F:J,MATCH(E254,'Počty dní'!H:H,0),4)</f>
        <v>56</v>
      </c>
      <c r="W254" s="16">
        <f>V254*U254</f>
        <v>1461.6000000000001</v>
      </c>
      <c r="Y254" s="59"/>
      <c r="Z254" s="59"/>
      <c r="AA254" s="59"/>
    </row>
    <row r="255" spans="1:27" x14ac:dyDescent="0.25">
      <c r="A255" s="86">
        <v>823</v>
      </c>
      <c r="B255" s="87">
        <v>8123</v>
      </c>
      <c r="C255" s="87" t="s">
        <v>2</v>
      </c>
      <c r="D255" s="87"/>
      <c r="E255" s="87" t="str">
        <f>CONCATENATE(C255,D255)</f>
        <v>X</v>
      </c>
      <c r="F255" s="87" t="s">
        <v>109</v>
      </c>
      <c r="G255" s="88"/>
      <c r="H255" s="87" t="str">
        <f t="shared" si="194"/>
        <v>přejezd/</v>
      </c>
      <c r="I255" s="89"/>
      <c r="J255" s="89" t="s">
        <v>3</v>
      </c>
      <c r="K255" s="65">
        <v>0.18958333333333333</v>
      </c>
      <c r="L255" s="90">
        <v>0.18958333333333333</v>
      </c>
      <c r="M255" s="87" t="s">
        <v>13</v>
      </c>
      <c r="N255" s="91">
        <v>0.19444444444444445</v>
      </c>
      <c r="O255" s="87" t="s">
        <v>1</v>
      </c>
      <c r="P255" s="87" t="str">
        <f t="shared" si="195"/>
        <v>OK</v>
      </c>
      <c r="Q255" s="63">
        <f t="shared" si="196"/>
        <v>4.8611111111111216E-3</v>
      </c>
      <c r="R255" s="63">
        <f t="shared" si="197"/>
        <v>0</v>
      </c>
      <c r="S255" s="63">
        <f t="shared" si="198"/>
        <v>4.8611111111111216E-3</v>
      </c>
      <c r="T255" s="63">
        <f t="shared" ref="T255:T262" si="199">K255-N254</f>
        <v>0</v>
      </c>
      <c r="U255" s="1">
        <v>0</v>
      </c>
      <c r="V255" s="1">
        <f>INDEX('Počty dní'!F:J,MATCH(E255,'Počty dní'!H:H,0),4)</f>
        <v>56</v>
      </c>
      <c r="W255" s="17">
        <f>V255*U255</f>
        <v>0</v>
      </c>
      <c r="Y255" s="59"/>
      <c r="Z255" s="59"/>
      <c r="AA255" s="59"/>
    </row>
    <row r="256" spans="1:27" x14ac:dyDescent="0.25">
      <c r="A256" s="86">
        <v>823</v>
      </c>
      <c r="B256" s="87">
        <v>8123</v>
      </c>
      <c r="C256" s="87" t="s">
        <v>2</v>
      </c>
      <c r="D256" s="87"/>
      <c r="E256" s="87" t="str">
        <f>CONCATENATE(C256,D256)</f>
        <v>X</v>
      </c>
      <c r="F256" s="87" t="s">
        <v>17</v>
      </c>
      <c r="G256" s="88">
        <v>2</v>
      </c>
      <c r="H256" s="87" t="str">
        <f t="shared" si="194"/>
        <v>XXX325/2</v>
      </c>
      <c r="I256" s="89" t="s">
        <v>3</v>
      </c>
      <c r="J256" s="89" t="s">
        <v>3</v>
      </c>
      <c r="K256" s="65">
        <v>0.19652777777777777</v>
      </c>
      <c r="L256" s="90">
        <v>0.19791666666666666</v>
      </c>
      <c r="M256" s="87" t="s">
        <v>1</v>
      </c>
      <c r="N256" s="91">
        <v>0.22361111111111109</v>
      </c>
      <c r="O256" s="87" t="s">
        <v>9</v>
      </c>
      <c r="P256" s="87" t="str">
        <f t="shared" si="195"/>
        <v>OK</v>
      </c>
      <c r="Q256" s="63">
        <f t="shared" si="196"/>
        <v>2.5694444444444436E-2</v>
      </c>
      <c r="R256" s="63">
        <f t="shared" si="197"/>
        <v>1.388888888888884E-3</v>
      </c>
      <c r="S256" s="63">
        <f t="shared" si="198"/>
        <v>2.708333333333332E-2</v>
      </c>
      <c r="T256" s="63">
        <f t="shared" si="199"/>
        <v>2.0833333333333259E-3</v>
      </c>
      <c r="U256" s="1">
        <v>21.6</v>
      </c>
      <c r="V256" s="1">
        <f>INDEX('Počty dní'!F:J,MATCH(E256,'Počty dní'!H:H,0),4)</f>
        <v>56</v>
      </c>
      <c r="W256" s="17">
        <f>V256*U256</f>
        <v>1209.6000000000001</v>
      </c>
      <c r="Y256" s="59"/>
      <c r="Z256" s="59"/>
      <c r="AA256" s="59"/>
    </row>
    <row r="257" spans="1:27" x14ac:dyDescent="0.25">
      <c r="A257" s="86">
        <v>823</v>
      </c>
      <c r="B257" s="87">
        <v>8123</v>
      </c>
      <c r="C257" s="87" t="s">
        <v>2</v>
      </c>
      <c r="D257" s="87"/>
      <c r="E257" s="87" t="str">
        <f t="shared" ref="E257:E266" si="200">CONCATENATE(C257,D257)</f>
        <v>X</v>
      </c>
      <c r="F257" s="87" t="s">
        <v>17</v>
      </c>
      <c r="G257" s="88">
        <v>1</v>
      </c>
      <c r="H257" s="87" t="str">
        <f t="shared" si="194"/>
        <v>XXX325/1</v>
      </c>
      <c r="I257" s="89" t="s">
        <v>3</v>
      </c>
      <c r="J257" s="89" t="s">
        <v>3</v>
      </c>
      <c r="K257" s="65">
        <v>0.2326388888888889</v>
      </c>
      <c r="L257" s="90">
        <v>0.23472222222222219</v>
      </c>
      <c r="M257" s="87" t="s">
        <v>9</v>
      </c>
      <c r="N257" s="91">
        <v>0.25277777777777777</v>
      </c>
      <c r="O257" s="87" t="s">
        <v>13</v>
      </c>
      <c r="P257" s="87" t="str">
        <f t="shared" si="195"/>
        <v>OK</v>
      </c>
      <c r="Q257" s="63">
        <f t="shared" si="196"/>
        <v>1.8055555555555575E-2</v>
      </c>
      <c r="R257" s="63">
        <f t="shared" si="197"/>
        <v>2.0833333333332982E-3</v>
      </c>
      <c r="S257" s="63">
        <f t="shared" si="198"/>
        <v>2.0138888888888873E-2</v>
      </c>
      <c r="T257" s="63">
        <f t="shared" si="199"/>
        <v>9.0277777777778012E-3</v>
      </c>
      <c r="U257" s="1">
        <v>15.7</v>
      </c>
      <c r="V257" s="1">
        <f>INDEX('Počty dní'!F:J,MATCH(E257,'Počty dní'!H:H,0),4)</f>
        <v>56</v>
      </c>
      <c r="W257" s="17">
        <f t="shared" ref="W257:W266" si="201">V257*U257</f>
        <v>879.19999999999993</v>
      </c>
      <c r="Y257" s="59"/>
      <c r="Z257" s="59"/>
      <c r="AA257" s="59"/>
    </row>
    <row r="258" spans="1:27" s="59" customFormat="1" x14ac:dyDescent="0.25">
      <c r="A258" s="86">
        <v>823</v>
      </c>
      <c r="B258" s="87">
        <v>8123</v>
      </c>
      <c r="C258" s="87" t="s">
        <v>2</v>
      </c>
      <c r="D258" s="87">
        <v>35</v>
      </c>
      <c r="E258" s="87" t="str">
        <f t="shared" ref="E258" si="202">CONCATENATE(C258,D258)</f>
        <v>X35</v>
      </c>
      <c r="F258" s="87" t="s">
        <v>109</v>
      </c>
      <c r="G258" s="88"/>
      <c r="H258" s="87" t="str">
        <f t="shared" ref="H258" si="203">CONCATENATE(F258,"/",G258)</f>
        <v>přejezd/</v>
      </c>
      <c r="I258" s="89" t="s">
        <v>3</v>
      </c>
      <c r="J258" s="89" t="s">
        <v>3</v>
      </c>
      <c r="K258" s="65">
        <v>0.25277777777777777</v>
      </c>
      <c r="L258" s="90">
        <v>0.25277777777777777</v>
      </c>
      <c r="M258" s="87" t="s">
        <v>13</v>
      </c>
      <c r="N258" s="91">
        <v>0.25416666666666665</v>
      </c>
      <c r="O258" s="87" t="s">
        <v>12</v>
      </c>
      <c r="P258" s="87" t="str">
        <f t="shared" si="195"/>
        <v>OK</v>
      </c>
      <c r="Q258" s="63">
        <f t="shared" si="196"/>
        <v>1.388888888888884E-3</v>
      </c>
      <c r="R258" s="63">
        <f t="shared" si="197"/>
        <v>0</v>
      </c>
      <c r="S258" s="63">
        <f t="shared" si="198"/>
        <v>1.388888888888884E-3</v>
      </c>
      <c r="T258" s="63">
        <f t="shared" si="199"/>
        <v>0</v>
      </c>
      <c r="U258" s="62">
        <v>15.7</v>
      </c>
      <c r="V258" s="62">
        <f>INDEX('Počty dní'!F:J,MATCH(E258,'Počty dní'!H:H,0),4)</f>
        <v>56</v>
      </c>
      <c r="W258" s="68">
        <f t="shared" ref="W258" si="204">V258*U258</f>
        <v>879.19999999999993</v>
      </c>
    </row>
    <row r="259" spans="1:27" x14ac:dyDescent="0.25">
      <c r="A259" s="86">
        <v>823</v>
      </c>
      <c r="B259" s="87">
        <v>8123</v>
      </c>
      <c r="C259" s="87" t="s">
        <v>2</v>
      </c>
      <c r="D259" s="87"/>
      <c r="E259" s="87" t="str">
        <f>CONCATENATE(C259,D259)</f>
        <v>X</v>
      </c>
      <c r="F259" s="87" t="s">
        <v>14</v>
      </c>
      <c r="G259" s="88">
        <v>4</v>
      </c>
      <c r="H259" s="87" t="str">
        <f>CONCATENATE(F259,"/",G259)</f>
        <v>XXX324/4</v>
      </c>
      <c r="I259" s="89" t="s">
        <v>3</v>
      </c>
      <c r="J259" s="89" t="s">
        <v>3</v>
      </c>
      <c r="K259" s="65">
        <v>0.2722222222222222</v>
      </c>
      <c r="L259" s="90">
        <v>0.27291666666666664</v>
      </c>
      <c r="M259" s="87" t="s">
        <v>12</v>
      </c>
      <c r="N259" s="91">
        <v>0.30416666666666664</v>
      </c>
      <c r="O259" s="87" t="s">
        <v>9</v>
      </c>
      <c r="P259" s="87" t="str">
        <f t="shared" si="195"/>
        <v>OK</v>
      </c>
      <c r="Q259" s="63">
        <f t="shared" si="196"/>
        <v>3.125E-2</v>
      </c>
      <c r="R259" s="63">
        <f t="shared" si="197"/>
        <v>6.9444444444444198E-4</v>
      </c>
      <c r="S259" s="63">
        <f t="shared" si="198"/>
        <v>3.1944444444444442E-2</v>
      </c>
      <c r="T259" s="63">
        <f t="shared" si="199"/>
        <v>1.8055555555555547E-2</v>
      </c>
      <c r="U259" s="1">
        <v>23.3</v>
      </c>
      <c r="V259" s="1">
        <f>INDEX('Počty dní'!F:J,MATCH(E259,'Počty dní'!H:H,0),4)</f>
        <v>56</v>
      </c>
      <c r="W259" s="17">
        <f>V259*U259</f>
        <v>1304.8</v>
      </c>
      <c r="Y259" s="59"/>
      <c r="Z259" s="59"/>
      <c r="AA259" s="59"/>
    </row>
    <row r="260" spans="1:27" x14ac:dyDescent="0.25">
      <c r="A260" s="86">
        <v>823</v>
      </c>
      <c r="B260" s="87">
        <v>8123</v>
      </c>
      <c r="C260" s="87" t="s">
        <v>2</v>
      </c>
      <c r="D260" s="87"/>
      <c r="E260" s="87" t="str">
        <f>CONCATENATE(C260,D260)</f>
        <v>X</v>
      </c>
      <c r="F260" s="87" t="s">
        <v>17</v>
      </c>
      <c r="G260" s="88">
        <v>7</v>
      </c>
      <c r="H260" s="87" t="str">
        <f>CONCATENATE(F260,"/",G260)</f>
        <v>XXX325/7</v>
      </c>
      <c r="I260" s="89" t="s">
        <v>3</v>
      </c>
      <c r="J260" s="89" t="s">
        <v>3</v>
      </c>
      <c r="K260" s="65">
        <v>0.4826388888888889</v>
      </c>
      <c r="L260" s="90">
        <v>0.48472222222222222</v>
      </c>
      <c r="M260" s="87" t="s">
        <v>9</v>
      </c>
      <c r="N260" s="91">
        <v>0.50555555555555554</v>
      </c>
      <c r="O260" s="87" t="s">
        <v>13</v>
      </c>
      <c r="P260" s="87" t="str">
        <f t="shared" si="195"/>
        <v>OK</v>
      </c>
      <c r="Q260" s="63">
        <f t="shared" si="196"/>
        <v>2.0833333333333315E-2</v>
      </c>
      <c r="R260" s="63">
        <f t="shared" si="197"/>
        <v>2.0833333333333259E-3</v>
      </c>
      <c r="S260" s="63">
        <f t="shared" si="198"/>
        <v>2.2916666666666641E-2</v>
      </c>
      <c r="T260" s="63">
        <f t="shared" si="199"/>
        <v>0.17847222222222225</v>
      </c>
      <c r="U260" s="1">
        <v>18</v>
      </c>
      <c r="V260" s="1">
        <f>INDEX('Počty dní'!F:J,MATCH(E260,'Počty dní'!H:H,0),4)</f>
        <v>56</v>
      </c>
      <c r="W260" s="17">
        <f>V260*U260</f>
        <v>1008</v>
      </c>
      <c r="Y260" s="59"/>
      <c r="Z260" s="59"/>
      <c r="AA260" s="59"/>
    </row>
    <row r="261" spans="1:27" x14ac:dyDescent="0.25">
      <c r="A261" s="86">
        <v>823</v>
      </c>
      <c r="B261" s="87">
        <v>8123</v>
      </c>
      <c r="C261" s="87" t="s">
        <v>2</v>
      </c>
      <c r="D261" s="87"/>
      <c r="E261" s="87" t="str">
        <f>CONCATENATE(C261,D261)</f>
        <v>X</v>
      </c>
      <c r="F261" s="87" t="s">
        <v>117</v>
      </c>
      <c r="G261" s="88">
        <v>15</v>
      </c>
      <c r="H261" s="87" t="str">
        <f>CONCATENATE(F261,"/",G261)</f>
        <v>XXX310/15</v>
      </c>
      <c r="I261" s="89" t="s">
        <v>3</v>
      </c>
      <c r="J261" s="89" t="s">
        <v>3</v>
      </c>
      <c r="K261" s="65">
        <v>0.59861111111111109</v>
      </c>
      <c r="L261" s="90">
        <v>0.6</v>
      </c>
      <c r="M261" s="87" t="s">
        <v>13</v>
      </c>
      <c r="N261" s="91">
        <v>0.62986111111111109</v>
      </c>
      <c r="O261" s="87" t="s">
        <v>20</v>
      </c>
      <c r="P261" s="87" t="str">
        <f t="shared" si="195"/>
        <v>OK</v>
      </c>
      <c r="Q261" s="63">
        <f t="shared" si="196"/>
        <v>2.9861111111111116E-2</v>
      </c>
      <c r="R261" s="63">
        <f t="shared" si="197"/>
        <v>1.388888888888884E-3</v>
      </c>
      <c r="S261" s="63">
        <f t="shared" si="198"/>
        <v>3.125E-2</v>
      </c>
      <c r="T261" s="63">
        <f t="shared" si="199"/>
        <v>9.3055555555555558E-2</v>
      </c>
      <c r="U261" s="1">
        <v>26.1</v>
      </c>
      <c r="V261" s="1">
        <f>INDEX('Počty dní'!F:J,MATCH(E261,'Počty dní'!H:H,0),4)</f>
        <v>56</v>
      </c>
      <c r="W261" s="17">
        <f>V261*U261</f>
        <v>1461.6000000000001</v>
      </c>
      <c r="Y261" s="59"/>
      <c r="Z261" s="59"/>
      <c r="AA261" s="59"/>
    </row>
    <row r="262" spans="1:27" x14ac:dyDescent="0.25">
      <c r="A262" s="86">
        <v>823</v>
      </c>
      <c r="B262" s="87">
        <v>8123</v>
      </c>
      <c r="C262" s="87" t="s">
        <v>2</v>
      </c>
      <c r="D262" s="87"/>
      <c r="E262" s="87" t="str">
        <f>CONCATENATE(C262,D262)</f>
        <v>X</v>
      </c>
      <c r="F262" s="87" t="s">
        <v>117</v>
      </c>
      <c r="G262" s="88">
        <v>24</v>
      </c>
      <c r="H262" s="87" t="str">
        <f>CONCATENATE(F262,"/",G262)</f>
        <v>XXX310/24</v>
      </c>
      <c r="I262" s="89" t="s">
        <v>3</v>
      </c>
      <c r="J262" s="89" t="s">
        <v>3</v>
      </c>
      <c r="K262" s="65">
        <v>0.65833333333333333</v>
      </c>
      <c r="L262" s="90">
        <v>0.65972222222222221</v>
      </c>
      <c r="M262" s="87" t="s">
        <v>20</v>
      </c>
      <c r="N262" s="91">
        <v>0.68958333333333333</v>
      </c>
      <c r="O262" s="87" t="s">
        <v>13</v>
      </c>
      <c r="P262" s="87" t="str">
        <f t="shared" si="195"/>
        <v>OK</v>
      </c>
      <c r="Q262" s="63">
        <f t="shared" si="196"/>
        <v>2.9861111111111116E-2</v>
      </c>
      <c r="R262" s="63">
        <f t="shared" si="197"/>
        <v>1.388888888888884E-3</v>
      </c>
      <c r="S262" s="63">
        <f t="shared" si="198"/>
        <v>3.125E-2</v>
      </c>
      <c r="T262" s="63">
        <f t="shared" si="199"/>
        <v>2.8472222222222232E-2</v>
      </c>
      <c r="U262" s="1">
        <v>26.1</v>
      </c>
      <c r="V262" s="1">
        <f>INDEX('Počty dní'!F:J,MATCH(E262,'Počty dní'!H:H,0),4)</f>
        <v>56</v>
      </c>
      <c r="W262" s="17">
        <f>V262*U262</f>
        <v>1461.6000000000001</v>
      </c>
      <c r="Y262" s="59"/>
      <c r="Z262" s="59"/>
      <c r="AA262" s="59"/>
    </row>
    <row r="263" spans="1:27" x14ac:dyDescent="0.25">
      <c r="A263" s="86">
        <v>823</v>
      </c>
      <c r="B263" s="87">
        <v>8123</v>
      </c>
      <c r="C263" s="87" t="s">
        <v>2</v>
      </c>
      <c r="D263" s="87"/>
      <c r="E263" s="87" t="str">
        <f>CONCATENATE(C263,D263)</f>
        <v>X</v>
      </c>
      <c r="F263" s="87" t="s">
        <v>109</v>
      </c>
      <c r="G263" s="88"/>
      <c r="H263" s="87" t="str">
        <f>CONCATENATE(F263,"/",G263)</f>
        <v>přejezd/</v>
      </c>
      <c r="I263" s="89"/>
      <c r="J263" s="89" t="s">
        <v>3</v>
      </c>
      <c r="K263" s="65">
        <v>0.68958333333333333</v>
      </c>
      <c r="L263" s="90">
        <v>0.68958333333333333</v>
      </c>
      <c r="M263" s="87" t="s">
        <v>13</v>
      </c>
      <c r="N263" s="91">
        <v>0.69097222222222221</v>
      </c>
      <c r="O263" s="87" t="s">
        <v>12</v>
      </c>
      <c r="P263" s="87" t="str">
        <f t="shared" ref="P263" si="205">IF(M264=O263,"OK","POZOR")</f>
        <v>OK</v>
      </c>
      <c r="Q263" s="4">
        <f t="shared" ref="Q263" si="206">IF(ISNUMBER(G263),N263-L263,IF(F263="přejezd",N263-L263,0))</f>
        <v>1.388888888888884E-3</v>
      </c>
      <c r="R263" s="4">
        <f t="shared" ref="R263" si="207">IF(ISNUMBER(G263),L263-K263,0)</f>
        <v>0</v>
      </c>
      <c r="S263" s="4">
        <f t="shared" ref="S263" si="208">Q263+R263</f>
        <v>1.388888888888884E-3</v>
      </c>
      <c r="T263" s="4">
        <f t="shared" ref="T263" si="209">K263-N262</f>
        <v>0</v>
      </c>
      <c r="U263" s="1">
        <v>0</v>
      </c>
      <c r="V263" s="1">
        <f>INDEX('Počty dní'!F:J,MATCH(E263,'Počty dní'!H:H,0),4)</f>
        <v>56</v>
      </c>
      <c r="W263" s="17">
        <f>V263*U263</f>
        <v>0</v>
      </c>
      <c r="Y263" s="59"/>
      <c r="Z263" s="59"/>
      <c r="AA263" s="59"/>
    </row>
    <row r="264" spans="1:27" x14ac:dyDescent="0.25">
      <c r="A264" s="86">
        <v>823</v>
      </c>
      <c r="B264" s="87">
        <v>8123</v>
      </c>
      <c r="C264" s="87" t="s">
        <v>2</v>
      </c>
      <c r="D264" s="87"/>
      <c r="E264" s="87" t="str">
        <f t="shared" si="200"/>
        <v>X</v>
      </c>
      <c r="F264" s="87" t="s">
        <v>118</v>
      </c>
      <c r="G264" s="88">
        <v>16</v>
      </c>
      <c r="H264" s="87" t="str">
        <f t="shared" si="194"/>
        <v>XXX292/16</v>
      </c>
      <c r="I264" s="89" t="s">
        <v>3</v>
      </c>
      <c r="J264" s="89" t="s">
        <v>3</v>
      </c>
      <c r="K264" s="65">
        <v>0.69097222222222221</v>
      </c>
      <c r="L264" s="90">
        <v>0.69305555555555554</v>
      </c>
      <c r="M264" s="87" t="s">
        <v>12</v>
      </c>
      <c r="N264" s="91">
        <v>0.7270833333333333</v>
      </c>
      <c r="O264" s="87" t="s">
        <v>20</v>
      </c>
      <c r="P264" s="87" t="str">
        <f t="shared" ref="P264:P265" si="210">IF(M265=O264,"OK","POZOR")</f>
        <v>OK</v>
      </c>
      <c r="Q264" s="63">
        <f t="shared" ref="Q264:Q265" si="211">IF(ISNUMBER(G264),N264-L264,IF(F264="přejezd",N264-L264,0))</f>
        <v>3.4027777777777768E-2</v>
      </c>
      <c r="R264" s="63">
        <f t="shared" ref="R264:R265" si="212">IF(ISNUMBER(G264),L264-K264,0)</f>
        <v>2.0833333333333259E-3</v>
      </c>
      <c r="S264" s="63">
        <f t="shared" ref="S264:S265" si="213">Q264+R264</f>
        <v>3.6111111111111094E-2</v>
      </c>
      <c r="T264" s="63">
        <f t="shared" ref="T264:T265" si="214">K264-N263</f>
        <v>0</v>
      </c>
      <c r="U264" s="1">
        <v>25.5</v>
      </c>
      <c r="V264" s="1">
        <f>INDEX('Počty dní'!F:J,MATCH(E264,'Počty dní'!H:H,0),4)</f>
        <v>56</v>
      </c>
      <c r="W264" s="17">
        <f t="shared" si="201"/>
        <v>1428</v>
      </c>
      <c r="Y264" s="59"/>
      <c r="Z264" s="59"/>
      <c r="AA264" s="59"/>
    </row>
    <row r="265" spans="1:27" x14ac:dyDescent="0.25">
      <c r="A265" s="86">
        <v>823</v>
      </c>
      <c r="B265" s="87">
        <v>8123</v>
      </c>
      <c r="C265" s="87" t="s">
        <v>2</v>
      </c>
      <c r="D265" s="87"/>
      <c r="E265" s="87" t="str">
        <f t="shared" si="200"/>
        <v>X</v>
      </c>
      <c r="F265" s="87" t="s">
        <v>115</v>
      </c>
      <c r="G265" s="88">
        <v>17</v>
      </c>
      <c r="H265" s="87" t="str">
        <f t="shared" si="194"/>
        <v>XXX959/17</v>
      </c>
      <c r="I265" s="89" t="s">
        <v>3</v>
      </c>
      <c r="J265" s="89" t="s">
        <v>3</v>
      </c>
      <c r="K265" s="65">
        <v>0.7416666666666667</v>
      </c>
      <c r="L265" s="90">
        <v>0.74305555555555558</v>
      </c>
      <c r="M265" s="87" t="s">
        <v>20</v>
      </c>
      <c r="N265" s="91">
        <v>0.78472222222222221</v>
      </c>
      <c r="O265" s="87" t="s">
        <v>83</v>
      </c>
      <c r="P265" s="87" t="str">
        <f t="shared" si="210"/>
        <v>OK</v>
      </c>
      <c r="Q265" s="63">
        <f t="shared" si="211"/>
        <v>4.166666666666663E-2</v>
      </c>
      <c r="R265" s="63">
        <f t="shared" si="212"/>
        <v>1.388888888888884E-3</v>
      </c>
      <c r="S265" s="63">
        <f t="shared" si="213"/>
        <v>4.3055555555555514E-2</v>
      </c>
      <c r="T265" s="63">
        <f t="shared" si="214"/>
        <v>1.4583333333333393E-2</v>
      </c>
      <c r="U265" s="1">
        <v>39.799999999999997</v>
      </c>
      <c r="V265" s="1">
        <f>INDEX('Počty dní'!F:J,MATCH(E265,'Počty dní'!H:H,0),4)</f>
        <v>56</v>
      </c>
      <c r="W265" s="17">
        <f t="shared" si="201"/>
        <v>2228.7999999999997</v>
      </c>
      <c r="Y265" s="59"/>
      <c r="Z265" s="59"/>
      <c r="AA265" s="59"/>
    </row>
    <row r="266" spans="1:27" ht="15.75" thickBot="1" x14ac:dyDescent="0.3">
      <c r="A266" s="86">
        <v>823</v>
      </c>
      <c r="B266" s="87">
        <v>8123</v>
      </c>
      <c r="C266" s="87" t="s">
        <v>2</v>
      </c>
      <c r="D266" s="87"/>
      <c r="E266" s="87" t="str">
        <f t="shared" si="200"/>
        <v>X</v>
      </c>
      <c r="F266" s="87" t="s">
        <v>115</v>
      </c>
      <c r="G266" s="88">
        <v>18</v>
      </c>
      <c r="H266" s="87" t="str">
        <f t="shared" si="194"/>
        <v>XXX959/18</v>
      </c>
      <c r="I266" s="89" t="s">
        <v>3</v>
      </c>
      <c r="J266" s="89" t="s">
        <v>3</v>
      </c>
      <c r="K266" s="65">
        <v>0.79652777777777772</v>
      </c>
      <c r="L266" s="90">
        <v>0.79861111111111116</v>
      </c>
      <c r="M266" s="87" t="s">
        <v>83</v>
      </c>
      <c r="N266" s="91">
        <v>0.84027777777777779</v>
      </c>
      <c r="O266" s="87" t="s">
        <v>20</v>
      </c>
      <c r="P266" s="87"/>
      <c r="Q266" s="4">
        <f t="shared" si="196"/>
        <v>4.166666666666663E-2</v>
      </c>
      <c r="R266" s="4">
        <f t="shared" si="197"/>
        <v>2.083333333333437E-3</v>
      </c>
      <c r="S266" s="4">
        <f t="shared" si="198"/>
        <v>4.3750000000000067E-2</v>
      </c>
      <c r="T266" s="4">
        <f t="shared" ref="T266" si="215">K266-N265</f>
        <v>1.1805555555555514E-2</v>
      </c>
      <c r="U266" s="1">
        <v>39.5</v>
      </c>
      <c r="V266" s="1">
        <f>INDEX('Počty dní'!F:J,MATCH(E266,'Počty dní'!H:H,0),4)</f>
        <v>56</v>
      </c>
      <c r="W266" s="17">
        <f t="shared" si="201"/>
        <v>2212</v>
      </c>
      <c r="Y266" s="59"/>
      <c r="Z266" s="59"/>
      <c r="AA266" s="59"/>
    </row>
    <row r="267" spans="1:27" ht="15.75" thickBot="1" x14ac:dyDescent="0.3">
      <c r="A267" s="106" t="str">
        <f ca="1">CONCATENATE(INDIRECT("R[-3]C[0]",FALSE),"celkem")</f>
        <v>823celkem</v>
      </c>
      <c r="B267" s="107"/>
      <c r="C267" s="107" t="str">
        <f ca="1">INDIRECT("R[-1]C[12]",FALSE)</f>
        <v>Kamenice n.Lipou,,aut.nádr.</v>
      </c>
      <c r="D267" s="108"/>
      <c r="E267" s="107"/>
      <c r="F267" s="108"/>
      <c r="G267" s="109"/>
      <c r="H267" s="110"/>
      <c r="I267" s="111"/>
      <c r="J267" s="112" t="str">
        <f ca="1">INDIRECT("R[-3]C[0]",FALSE)</f>
        <v>S</v>
      </c>
      <c r="K267" s="113"/>
      <c r="L267" s="114"/>
      <c r="M267" s="115"/>
      <c r="N267" s="114"/>
      <c r="O267" s="116"/>
      <c r="P267" s="107"/>
      <c r="Q267" s="8">
        <f>SUM(Q254:Q266)</f>
        <v>0.31041666666666656</v>
      </c>
      <c r="R267" s="8">
        <f>SUM(R254:R266)</f>
        <v>1.5277777777777835E-2</v>
      </c>
      <c r="S267" s="8">
        <f>SUM(S254:S266)</f>
        <v>0.3256944444444444</v>
      </c>
      <c r="T267" s="8">
        <f>SUM(T254:T266)</f>
        <v>0.35555555555555562</v>
      </c>
      <c r="U267" s="9">
        <f>SUM(U254:U266)</f>
        <v>277.39999999999998</v>
      </c>
      <c r="V267" s="10"/>
      <c r="W267" s="11">
        <f>SUM(W254:W266)</f>
        <v>15534.4</v>
      </c>
      <c r="Y267" s="59"/>
      <c r="Z267" s="59"/>
      <c r="AA267" s="59"/>
    </row>
    <row r="268" spans="1:27" x14ac:dyDescent="0.25">
      <c r="L268" s="78"/>
      <c r="N268" s="79"/>
      <c r="Q268" s="2"/>
      <c r="R268" s="2"/>
      <c r="S268" s="2"/>
      <c r="T268" s="2"/>
      <c r="Y268" s="59"/>
      <c r="Z268" s="59"/>
      <c r="AA268" s="59"/>
    </row>
    <row r="269" spans="1:27" ht="15.75" thickBot="1" x14ac:dyDescent="0.3">
      <c r="Y269" s="59"/>
      <c r="Z269" s="59"/>
      <c r="AA269" s="59"/>
    </row>
    <row r="270" spans="1:27" x14ac:dyDescent="0.25">
      <c r="A270" s="80">
        <v>824</v>
      </c>
      <c r="B270" s="81">
        <v>8124</v>
      </c>
      <c r="C270" s="81" t="s">
        <v>2</v>
      </c>
      <c r="D270" s="81"/>
      <c r="E270" s="81" t="str">
        <f t="shared" ref="E270:E275" si="216">CONCATENATE(C270,D270)</f>
        <v>X</v>
      </c>
      <c r="F270" s="81" t="s">
        <v>115</v>
      </c>
      <c r="G270" s="82">
        <v>1</v>
      </c>
      <c r="H270" s="81" t="str">
        <f t="shared" ref="H270:H275" si="217">CONCATENATE(F270,"/",G270)</f>
        <v>XXX959/1</v>
      </c>
      <c r="I270" s="83" t="s">
        <v>3</v>
      </c>
      <c r="J270" s="83" t="s">
        <v>18</v>
      </c>
      <c r="K270" s="67">
        <v>0.16875000000000001</v>
      </c>
      <c r="L270" s="84">
        <v>0.1701388888888889</v>
      </c>
      <c r="M270" s="81" t="s">
        <v>20</v>
      </c>
      <c r="N270" s="85">
        <v>0.21527777777777779</v>
      </c>
      <c r="O270" s="81" t="s">
        <v>83</v>
      </c>
      <c r="P270" s="81" t="str">
        <f t="shared" ref="P270:P276" si="218">IF(M271=O270,"OK","POZOR")</f>
        <v>OK</v>
      </c>
      <c r="Q270" s="14">
        <f t="shared" ref="Q270:Q277" si="219">IF(ISNUMBER(G270),N270-L270,IF(F270="přejezd",N270-L270,0))</f>
        <v>4.5138888888888895E-2</v>
      </c>
      <c r="R270" s="14">
        <f t="shared" ref="R270:R277" si="220">IF(ISNUMBER(G270),L270-K270,0)</f>
        <v>1.388888888888884E-3</v>
      </c>
      <c r="S270" s="14">
        <f t="shared" ref="S270:S277" si="221">Q270+R270</f>
        <v>4.6527777777777779E-2</v>
      </c>
      <c r="T270" s="14"/>
      <c r="U270" s="13">
        <v>44.8</v>
      </c>
      <c r="V270" s="13">
        <f>INDEX('Počty dní'!F:J,MATCH(E270,'Počty dní'!H:H,0),4)</f>
        <v>56</v>
      </c>
      <c r="W270" s="16">
        <f t="shared" ref="W270:W275" si="222">V270*U270</f>
        <v>2508.7999999999997</v>
      </c>
      <c r="Y270" s="59"/>
      <c r="Z270" s="59"/>
      <c r="AA270" s="59"/>
    </row>
    <row r="271" spans="1:27" x14ac:dyDescent="0.25">
      <c r="A271" s="86">
        <v>824</v>
      </c>
      <c r="B271" s="87">
        <v>8124</v>
      </c>
      <c r="C271" s="87" t="s">
        <v>2</v>
      </c>
      <c r="D271" s="87"/>
      <c r="E271" s="87" t="str">
        <f t="shared" si="216"/>
        <v>X</v>
      </c>
      <c r="F271" s="87" t="s">
        <v>115</v>
      </c>
      <c r="G271" s="88">
        <v>2</v>
      </c>
      <c r="H271" s="87" t="str">
        <f t="shared" si="217"/>
        <v>XXX959/2</v>
      </c>
      <c r="I271" s="89" t="s">
        <v>3</v>
      </c>
      <c r="J271" s="89" t="s">
        <v>18</v>
      </c>
      <c r="K271" s="65">
        <v>0.21666666666666667</v>
      </c>
      <c r="L271" s="120">
        <v>0.21875</v>
      </c>
      <c r="M271" s="87" t="s">
        <v>83</v>
      </c>
      <c r="N271" s="91">
        <v>0.26041666666666669</v>
      </c>
      <c r="O271" s="87" t="s">
        <v>20</v>
      </c>
      <c r="P271" s="87" t="str">
        <f t="shared" si="218"/>
        <v>OK</v>
      </c>
      <c r="Q271" s="4">
        <f t="shared" si="219"/>
        <v>4.1666666666666685E-2</v>
      </c>
      <c r="R271" s="4">
        <f t="shared" si="220"/>
        <v>2.0833333333333259E-3</v>
      </c>
      <c r="S271" s="4">
        <f t="shared" si="221"/>
        <v>4.3750000000000011E-2</v>
      </c>
      <c r="T271" s="4">
        <f t="shared" ref="T271:T277" si="223">K271-N270</f>
        <v>1.388888888888884E-3</v>
      </c>
      <c r="U271" s="1">
        <v>39.799999999999997</v>
      </c>
      <c r="V271" s="1">
        <f>INDEX('Počty dní'!F:J,MATCH(E271,'Počty dní'!H:H,0),4)</f>
        <v>56</v>
      </c>
      <c r="W271" s="17">
        <f t="shared" si="222"/>
        <v>2228.7999999999997</v>
      </c>
      <c r="Y271" s="59"/>
      <c r="Z271" s="59"/>
      <c r="AA271" s="59"/>
    </row>
    <row r="272" spans="1:27" x14ac:dyDescent="0.25">
      <c r="A272" s="86">
        <v>824</v>
      </c>
      <c r="B272" s="87">
        <v>8124</v>
      </c>
      <c r="C272" s="87" t="s">
        <v>2</v>
      </c>
      <c r="D272" s="87"/>
      <c r="E272" s="87" t="str">
        <f t="shared" si="216"/>
        <v>X</v>
      </c>
      <c r="F272" s="87" t="s">
        <v>115</v>
      </c>
      <c r="G272" s="88">
        <v>5</v>
      </c>
      <c r="H272" s="87" t="str">
        <f t="shared" si="217"/>
        <v>XXX959/5</v>
      </c>
      <c r="I272" s="89" t="s">
        <v>18</v>
      </c>
      <c r="J272" s="89" t="s">
        <v>18</v>
      </c>
      <c r="K272" s="65">
        <v>0.26180555555555557</v>
      </c>
      <c r="L272" s="119">
        <v>0.2638888888888889</v>
      </c>
      <c r="M272" s="87" t="s">
        <v>20</v>
      </c>
      <c r="N272" s="91">
        <v>0.30902777777777779</v>
      </c>
      <c r="O272" s="87" t="s">
        <v>83</v>
      </c>
      <c r="P272" s="87" t="str">
        <f t="shared" si="218"/>
        <v>OK</v>
      </c>
      <c r="Q272" s="4">
        <f t="shared" si="219"/>
        <v>4.5138888888888895E-2</v>
      </c>
      <c r="R272" s="4">
        <f t="shared" si="220"/>
        <v>2.0833333333333259E-3</v>
      </c>
      <c r="S272" s="4">
        <f t="shared" si="221"/>
        <v>4.7222222222222221E-2</v>
      </c>
      <c r="T272" s="4">
        <f t="shared" si="223"/>
        <v>1.388888888888884E-3</v>
      </c>
      <c r="U272" s="1">
        <v>44.8</v>
      </c>
      <c r="V272" s="1">
        <f>INDEX('Počty dní'!F:J,MATCH(E272,'Počty dní'!H:H,0),4)</f>
        <v>56</v>
      </c>
      <c r="W272" s="17">
        <f t="shared" si="222"/>
        <v>2508.7999999999997</v>
      </c>
      <c r="Y272" s="59"/>
      <c r="Z272" s="59"/>
      <c r="AA272" s="59"/>
    </row>
    <row r="273" spans="1:27" x14ac:dyDescent="0.25">
      <c r="A273" s="86">
        <v>824</v>
      </c>
      <c r="B273" s="87">
        <v>8124</v>
      </c>
      <c r="C273" s="87" t="s">
        <v>2</v>
      </c>
      <c r="D273" s="87"/>
      <c r="E273" s="87" t="str">
        <f t="shared" si="216"/>
        <v>X</v>
      </c>
      <c r="F273" s="87" t="s">
        <v>115</v>
      </c>
      <c r="G273" s="88">
        <v>6</v>
      </c>
      <c r="H273" s="87" t="str">
        <f t="shared" si="217"/>
        <v>XXX959/6</v>
      </c>
      <c r="I273" s="89" t="s">
        <v>3</v>
      </c>
      <c r="J273" s="89" t="s">
        <v>18</v>
      </c>
      <c r="K273" s="65">
        <v>0.37847222222222221</v>
      </c>
      <c r="L273" s="120">
        <v>0.38194444444444442</v>
      </c>
      <c r="M273" s="87" t="s">
        <v>83</v>
      </c>
      <c r="N273" s="91">
        <v>0.4236111111111111</v>
      </c>
      <c r="O273" s="87" t="s">
        <v>20</v>
      </c>
      <c r="P273" s="87" t="str">
        <f t="shared" si="218"/>
        <v>OK</v>
      </c>
      <c r="Q273" s="4">
        <f t="shared" si="219"/>
        <v>4.1666666666666685E-2</v>
      </c>
      <c r="R273" s="4">
        <f t="shared" si="220"/>
        <v>3.4722222222222099E-3</v>
      </c>
      <c r="S273" s="4">
        <f t="shared" si="221"/>
        <v>4.5138888888888895E-2</v>
      </c>
      <c r="T273" s="4">
        <f t="shared" si="223"/>
        <v>6.944444444444442E-2</v>
      </c>
      <c r="U273" s="1">
        <v>39.799999999999997</v>
      </c>
      <c r="V273" s="1">
        <f>INDEX('Počty dní'!F:J,MATCH(E273,'Počty dní'!H:H,0),4)</f>
        <v>56</v>
      </c>
      <c r="W273" s="17">
        <f t="shared" si="222"/>
        <v>2228.7999999999997</v>
      </c>
      <c r="Y273" s="59"/>
      <c r="Z273" s="59"/>
      <c r="AA273" s="59"/>
    </row>
    <row r="274" spans="1:27" x14ac:dyDescent="0.25">
      <c r="A274" s="86">
        <v>824</v>
      </c>
      <c r="B274" s="87">
        <v>8124</v>
      </c>
      <c r="C274" s="87" t="s">
        <v>2</v>
      </c>
      <c r="D274" s="87"/>
      <c r="E274" s="87" t="str">
        <f t="shared" si="216"/>
        <v>X</v>
      </c>
      <c r="F274" s="87" t="s">
        <v>115</v>
      </c>
      <c r="G274" s="88">
        <v>11</v>
      </c>
      <c r="H274" s="87" t="str">
        <f t="shared" si="217"/>
        <v>XXX959/11</v>
      </c>
      <c r="I274" s="89" t="s">
        <v>3</v>
      </c>
      <c r="J274" s="89" t="s">
        <v>18</v>
      </c>
      <c r="K274" s="65">
        <v>0.4909722222222222</v>
      </c>
      <c r="L274" s="119">
        <v>0.49305555555555558</v>
      </c>
      <c r="M274" s="87" t="s">
        <v>20</v>
      </c>
      <c r="N274" s="91">
        <v>0.53472222222222221</v>
      </c>
      <c r="O274" s="87" t="s">
        <v>83</v>
      </c>
      <c r="P274" s="87" t="str">
        <f t="shared" si="218"/>
        <v>OK</v>
      </c>
      <c r="Q274" s="4">
        <f t="shared" si="219"/>
        <v>4.166666666666663E-2</v>
      </c>
      <c r="R274" s="4">
        <f t="shared" si="220"/>
        <v>2.0833333333333814E-3</v>
      </c>
      <c r="S274" s="4">
        <f t="shared" si="221"/>
        <v>4.3750000000000011E-2</v>
      </c>
      <c r="T274" s="4">
        <f t="shared" si="223"/>
        <v>6.7361111111111094E-2</v>
      </c>
      <c r="U274" s="1">
        <v>39.799999999999997</v>
      </c>
      <c r="V274" s="1">
        <f>INDEX('Počty dní'!F:J,MATCH(E274,'Počty dní'!H:H,0),4)</f>
        <v>56</v>
      </c>
      <c r="W274" s="17">
        <f t="shared" si="222"/>
        <v>2228.7999999999997</v>
      </c>
      <c r="Y274" s="59"/>
      <c r="Z274" s="59"/>
      <c r="AA274" s="59"/>
    </row>
    <row r="275" spans="1:27" x14ac:dyDescent="0.25">
      <c r="A275" s="86">
        <v>824</v>
      </c>
      <c r="B275" s="87">
        <v>8124</v>
      </c>
      <c r="C275" s="87" t="s">
        <v>2</v>
      </c>
      <c r="D275" s="87"/>
      <c r="E275" s="87" t="str">
        <f t="shared" si="216"/>
        <v>X</v>
      </c>
      <c r="F275" s="87" t="s">
        <v>115</v>
      </c>
      <c r="G275" s="88">
        <v>12</v>
      </c>
      <c r="H275" s="87" t="str">
        <f t="shared" si="217"/>
        <v>XXX959/12</v>
      </c>
      <c r="I275" s="89" t="s">
        <v>18</v>
      </c>
      <c r="J275" s="89" t="s">
        <v>18</v>
      </c>
      <c r="K275" s="65">
        <v>0.59027777777777779</v>
      </c>
      <c r="L275" s="121">
        <v>0.59375</v>
      </c>
      <c r="M275" s="87" t="s">
        <v>83</v>
      </c>
      <c r="N275" s="91">
        <v>0.63541666666666663</v>
      </c>
      <c r="O275" s="87" t="s">
        <v>20</v>
      </c>
      <c r="P275" s="87" t="str">
        <f t="shared" si="218"/>
        <v>OK</v>
      </c>
      <c r="Q275" s="4">
        <f t="shared" si="219"/>
        <v>4.166666666666663E-2</v>
      </c>
      <c r="R275" s="4">
        <f t="shared" si="220"/>
        <v>3.4722222222222099E-3</v>
      </c>
      <c r="S275" s="4">
        <f t="shared" si="221"/>
        <v>4.513888888888884E-2</v>
      </c>
      <c r="T275" s="4">
        <f t="shared" si="223"/>
        <v>5.555555555555558E-2</v>
      </c>
      <c r="U275" s="1">
        <v>39.799999999999997</v>
      </c>
      <c r="V275" s="1">
        <f>INDEX('Počty dní'!F:J,MATCH(E275,'Počty dní'!H:H,0),4)</f>
        <v>56</v>
      </c>
      <c r="W275" s="17">
        <f t="shared" si="222"/>
        <v>2228.7999999999997</v>
      </c>
      <c r="Y275" s="59"/>
      <c r="Z275" s="59"/>
      <c r="AA275" s="59"/>
    </row>
    <row r="276" spans="1:27" x14ac:dyDescent="0.25">
      <c r="A276" s="86">
        <v>824</v>
      </c>
      <c r="B276" s="87">
        <v>8124</v>
      </c>
      <c r="C276" s="87" t="s">
        <v>2</v>
      </c>
      <c r="D276" s="87"/>
      <c r="E276" s="87" t="str">
        <f>CONCATENATE(C276,D276)</f>
        <v>X</v>
      </c>
      <c r="F276" s="87" t="s">
        <v>39</v>
      </c>
      <c r="G276" s="88">
        <v>19</v>
      </c>
      <c r="H276" s="87" t="str">
        <f>CONCATENATE(F276,"/",G276)</f>
        <v>XXX285/19</v>
      </c>
      <c r="I276" s="89" t="s">
        <v>3</v>
      </c>
      <c r="J276" s="89" t="s">
        <v>18</v>
      </c>
      <c r="K276" s="65">
        <v>0.6791666666666667</v>
      </c>
      <c r="L276" s="121">
        <v>0.68055555555555547</v>
      </c>
      <c r="M276" s="87" t="s">
        <v>20</v>
      </c>
      <c r="N276" s="91">
        <v>0.70000000000000007</v>
      </c>
      <c r="O276" s="87" t="s">
        <v>41</v>
      </c>
      <c r="P276" s="87" t="str">
        <f t="shared" si="218"/>
        <v>OK</v>
      </c>
      <c r="Q276" s="4">
        <f t="shared" si="219"/>
        <v>1.9444444444444597E-2</v>
      </c>
      <c r="R276" s="4">
        <f t="shared" si="220"/>
        <v>1.3888888888887729E-3</v>
      </c>
      <c r="S276" s="4">
        <f t="shared" si="221"/>
        <v>2.083333333333337E-2</v>
      </c>
      <c r="T276" s="4">
        <f t="shared" si="223"/>
        <v>4.3750000000000067E-2</v>
      </c>
      <c r="U276" s="1">
        <v>18.399999999999999</v>
      </c>
      <c r="V276" s="1">
        <f>INDEX('Počty dní'!F:J,MATCH(E276,'Počty dní'!H:H,0),4)</f>
        <v>56</v>
      </c>
      <c r="W276" s="17">
        <f>V276*U276</f>
        <v>1030.3999999999999</v>
      </c>
      <c r="Y276" s="59"/>
      <c r="Z276" s="59"/>
      <c r="AA276" s="59"/>
    </row>
    <row r="277" spans="1:27" ht="15.75" thickBot="1" x14ac:dyDescent="0.3">
      <c r="A277" s="86">
        <v>824</v>
      </c>
      <c r="B277" s="87">
        <v>8124</v>
      </c>
      <c r="C277" s="87" t="s">
        <v>2</v>
      </c>
      <c r="D277" s="87"/>
      <c r="E277" s="87" t="str">
        <f>CONCATENATE(C277,D277)</f>
        <v>X</v>
      </c>
      <c r="F277" s="87" t="s">
        <v>39</v>
      </c>
      <c r="G277" s="88">
        <v>20</v>
      </c>
      <c r="H277" s="87" t="str">
        <f>CONCATENATE(F277,"/",G277)</f>
        <v>XXX285/20</v>
      </c>
      <c r="I277" s="89" t="s">
        <v>3</v>
      </c>
      <c r="J277" s="89" t="s">
        <v>18</v>
      </c>
      <c r="K277" s="65">
        <v>0.70833333333333337</v>
      </c>
      <c r="L277" s="121">
        <v>0.71180555555555547</v>
      </c>
      <c r="M277" s="87" t="s">
        <v>41</v>
      </c>
      <c r="N277" s="91">
        <v>0.73263888888888884</v>
      </c>
      <c r="O277" s="87" t="s">
        <v>20</v>
      </c>
      <c r="P277" s="87"/>
      <c r="Q277" s="4">
        <f t="shared" si="219"/>
        <v>2.083333333333337E-2</v>
      </c>
      <c r="R277" s="4">
        <f t="shared" si="220"/>
        <v>3.4722222222220989E-3</v>
      </c>
      <c r="S277" s="4">
        <f t="shared" si="221"/>
        <v>2.4305555555555469E-2</v>
      </c>
      <c r="T277" s="4">
        <f t="shared" si="223"/>
        <v>8.3333333333333037E-3</v>
      </c>
      <c r="U277" s="1">
        <v>18.399999999999999</v>
      </c>
      <c r="V277" s="1">
        <f>INDEX('Počty dní'!F:J,MATCH(E277,'Počty dní'!H:H,0),4)</f>
        <v>56</v>
      </c>
      <c r="W277" s="17">
        <f>V277*U277</f>
        <v>1030.3999999999999</v>
      </c>
      <c r="Y277" s="59"/>
      <c r="Z277" s="59"/>
      <c r="AA277" s="59"/>
    </row>
    <row r="278" spans="1:27" ht="15.75" thickBot="1" x14ac:dyDescent="0.3">
      <c r="A278" s="106" t="str">
        <f ca="1">CONCATENATE(INDIRECT("R[-3]C[0]",FALSE),"celkem")</f>
        <v>824celkem</v>
      </c>
      <c r="B278" s="107"/>
      <c r="C278" s="107" t="str">
        <f ca="1">INDIRECT("R[-1]C[12]",FALSE)</f>
        <v>Kamenice n.Lipou,,aut.nádr.</v>
      </c>
      <c r="D278" s="108"/>
      <c r="E278" s="107"/>
      <c r="F278" s="108"/>
      <c r="G278" s="109"/>
      <c r="H278" s="110"/>
      <c r="I278" s="111"/>
      <c r="J278" s="112" t="str">
        <f ca="1">INDIRECT("R[-3]C[0]",FALSE)</f>
        <v>V</v>
      </c>
      <c r="K278" s="113"/>
      <c r="L278" s="114"/>
      <c r="M278" s="115"/>
      <c r="N278" s="114"/>
      <c r="O278" s="116"/>
      <c r="P278" s="107"/>
      <c r="Q278" s="8">
        <f>SUM(Q270:Q277)</f>
        <v>0.29722222222222239</v>
      </c>
      <c r="R278" s="8">
        <f t="shared" ref="R278:T278" si="224">SUM(R270:R277)</f>
        <v>1.9444444444444209E-2</v>
      </c>
      <c r="S278" s="8">
        <f t="shared" si="224"/>
        <v>0.3166666666666666</v>
      </c>
      <c r="T278" s="8">
        <f t="shared" si="224"/>
        <v>0.24722222222222223</v>
      </c>
      <c r="U278" s="9">
        <f>SUM(U270:U277)</f>
        <v>285.59999999999997</v>
      </c>
      <c r="V278" s="10"/>
      <c r="W278" s="11">
        <f>SUM(W270:W277)</f>
        <v>15993.599999999997</v>
      </c>
      <c r="Y278" s="59"/>
      <c r="Z278" s="59"/>
      <c r="AA278" s="59"/>
    </row>
    <row r="279" spans="1:27" x14ac:dyDescent="0.25">
      <c r="K279" s="75"/>
      <c r="L279" s="75"/>
      <c r="Y279" s="59"/>
      <c r="Z279" s="59"/>
      <c r="AA279" s="59"/>
    </row>
    <row r="280" spans="1:27" ht="15.75" thickBot="1" x14ac:dyDescent="0.3">
      <c r="K280" s="75"/>
      <c r="L280" s="75"/>
      <c r="Y280" s="59"/>
      <c r="Z280" s="59"/>
      <c r="AA280" s="59"/>
    </row>
    <row r="281" spans="1:27" x14ac:dyDescent="0.25">
      <c r="A281" s="80">
        <v>825</v>
      </c>
      <c r="B281" s="81">
        <v>8125</v>
      </c>
      <c r="C281" s="81" t="s">
        <v>2</v>
      </c>
      <c r="D281" s="81">
        <v>20</v>
      </c>
      <c r="E281" s="81" t="str">
        <f t="shared" ref="E281:E293" si="225">CONCATENATE(C281,D281)</f>
        <v>X20</v>
      </c>
      <c r="F281" s="81" t="s">
        <v>60</v>
      </c>
      <c r="G281" s="82">
        <v>1</v>
      </c>
      <c r="H281" s="81" t="str">
        <f t="shared" ref="H281:H293" si="226">CONCATENATE(F281,"/",G281)</f>
        <v>XXX287/1</v>
      </c>
      <c r="I281" s="83" t="s">
        <v>3</v>
      </c>
      <c r="J281" s="83" t="s">
        <v>3</v>
      </c>
      <c r="K281" s="67">
        <v>0.23333333333333334</v>
      </c>
      <c r="L281" s="84">
        <v>0.23472222222222219</v>
      </c>
      <c r="M281" s="81" t="s">
        <v>20</v>
      </c>
      <c r="N281" s="85">
        <v>0.24513888888888888</v>
      </c>
      <c r="O281" s="81" t="s">
        <v>61</v>
      </c>
      <c r="P281" s="81" t="str">
        <f t="shared" ref="P281:P294" si="227">IF(M282=O281,"OK","POZOR")</f>
        <v>OK</v>
      </c>
      <c r="Q281" s="14">
        <f t="shared" ref="Q281:Q295" si="228">IF(ISNUMBER(G281),N281-L281,IF(F281="přejezd",N281-L281,0))</f>
        <v>1.0416666666666685E-2</v>
      </c>
      <c r="R281" s="14">
        <f t="shared" ref="R281:R295" si="229">IF(ISNUMBER(G281),L281-K281,0)</f>
        <v>1.3888888888888562E-3</v>
      </c>
      <c r="S281" s="14">
        <f t="shared" ref="S281:S295" si="230">Q281+R281</f>
        <v>1.1805555555555541E-2</v>
      </c>
      <c r="T281" s="14"/>
      <c r="U281" s="13">
        <v>9.3000000000000007</v>
      </c>
      <c r="V281" s="13">
        <f>INDEX('Počty dní'!F:J,MATCH(E281,'Počty dní'!H:H,0),4)</f>
        <v>49</v>
      </c>
      <c r="W281" s="16">
        <f t="shared" ref="W281:W293" si="231">V281*U281</f>
        <v>455.70000000000005</v>
      </c>
      <c r="Y281" s="59"/>
      <c r="Z281" s="59"/>
      <c r="AA281" s="59"/>
    </row>
    <row r="282" spans="1:27" x14ac:dyDescent="0.25">
      <c r="A282" s="86">
        <v>825</v>
      </c>
      <c r="B282" s="87">
        <v>8125</v>
      </c>
      <c r="C282" s="87" t="s">
        <v>2</v>
      </c>
      <c r="D282" s="87">
        <v>20</v>
      </c>
      <c r="E282" s="87" t="str">
        <f t="shared" si="225"/>
        <v>X20</v>
      </c>
      <c r="F282" s="87" t="s">
        <v>60</v>
      </c>
      <c r="G282" s="88">
        <v>4</v>
      </c>
      <c r="H282" s="87" t="str">
        <f t="shared" si="226"/>
        <v>XXX287/4</v>
      </c>
      <c r="I282" s="89" t="s">
        <v>3</v>
      </c>
      <c r="J282" s="89" t="s">
        <v>3</v>
      </c>
      <c r="K282" s="65">
        <v>0.25347222222222221</v>
      </c>
      <c r="L282" s="90">
        <v>0.25486111111111109</v>
      </c>
      <c r="M282" s="87" t="s">
        <v>61</v>
      </c>
      <c r="N282" s="91">
        <v>0.26527777777777778</v>
      </c>
      <c r="O282" s="87" t="s">
        <v>20</v>
      </c>
      <c r="P282" s="87" t="str">
        <f t="shared" si="227"/>
        <v>OK</v>
      </c>
      <c r="Q282" s="4">
        <f t="shared" si="228"/>
        <v>1.0416666666666685E-2</v>
      </c>
      <c r="R282" s="4">
        <f t="shared" si="229"/>
        <v>1.388888888888884E-3</v>
      </c>
      <c r="S282" s="4">
        <f t="shared" si="230"/>
        <v>1.1805555555555569E-2</v>
      </c>
      <c r="T282" s="4">
        <f t="shared" ref="T282:T295" si="232">K282-N281</f>
        <v>8.3333333333333315E-3</v>
      </c>
      <c r="U282" s="1">
        <v>9.3000000000000007</v>
      </c>
      <c r="V282" s="1">
        <f>INDEX('Počty dní'!F:J,MATCH(E282,'Počty dní'!H:H,0),4)</f>
        <v>49</v>
      </c>
      <c r="W282" s="17">
        <f t="shared" si="231"/>
        <v>455.70000000000005</v>
      </c>
      <c r="Y282" s="59"/>
      <c r="Z282" s="59"/>
      <c r="AA282" s="59"/>
    </row>
    <row r="283" spans="1:27" x14ac:dyDescent="0.25">
      <c r="A283" s="86">
        <v>825</v>
      </c>
      <c r="B283" s="87">
        <v>8125</v>
      </c>
      <c r="C283" s="87" t="s">
        <v>2</v>
      </c>
      <c r="D283" s="87"/>
      <c r="E283" s="87" t="str">
        <f t="shared" si="225"/>
        <v>X</v>
      </c>
      <c r="F283" s="87" t="s">
        <v>60</v>
      </c>
      <c r="G283" s="88">
        <v>3</v>
      </c>
      <c r="H283" s="87" t="str">
        <f t="shared" si="226"/>
        <v>XXX287/3</v>
      </c>
      <c r="I283" s="89" t="s">
        <v>3</v>
      </c>
      <c r="J283" s="89" t="s">
        <v>3</v>
      </c>
      <c r="K283" s="65">
        <v>0.27500000000000002</v>
      </c>
      <c r="L283" s="90">
        <v>0.27638888888888885</v>
      </c>
      <c r="M283" s="87" t="s">
        <v>20</v>
      </c>
      <c r="N283" s="91">
        <v>0.28680555555555554</v>
      </c>
      <c r="O283" s="87" t="s">
        <v>61</v>
      </c>
      <c r="P283" s="87" t="str">
        <f t="shared" si="227"/>
        <v>OK</v>
      </c>
      <c r="Q283" s="4">
        <f t="shared" si="228"/>
        <v>1.0416666666666685E-2</v>
      </c>
      <c r="R283" s="4">
        <f t="shared" si="229"/>
        <v>1.3888888888888284E-3</v>
      </c>
      <c r="S283" s="4">
        <f t="shared" si="230"/>
        <v>1.1805555555555514E-2</v>
      </c>
      <c r="T283" s="4">
        <f t="shared" si="232"/>
        <v>9.7222222222222432E-3</v>
      </c>
      <c r="U283" s="1">
        <v>9.3000000000000007</v>
      </c>
      <c r="V283" s="1">
        <f>INDEX('Počty dní'!F:J,MATCH(E283,'Počty dní'!H:H,0),4)</f>
        <v>56</v>
      </c>
      <c r="W283" s="17">
        <f t="shared" si="231"/>
        <v>520.80000000000007</v>
      </c>
      <c r="Y283" s="59"/>
      <c r="Z283" s="59"/>
      <c r="AA283" s="59"/>
    </row>
    <row r="284" spans="1:27" x14ac:dyDescent="0.25">
      <c r="A284" s="86">
        <v>825</v>
      </c>
      <c r="B284" s="87">
        <v>8125</v>
      </c>
      <c r="C284" s="87" t="s">
        <v>2</v>
      </c>
      <c r="D284" s="87"/>
      <c r="E284" s="87" t="str">
        <f t="shared" si="225"/>
        <v>X</v>
      </c>
      <c r="F284" s="87" t="s">
        <v>60</v>
      </c>
      <c r="G284" s="88">
        <v>6</v>
      </c>
      <c r="H284" s="87" t="str">
        <f t="shared" si="226"/>
        <v>XXX287/6</v>
      </c>
      <c r="I284" s="89" t="s">
        <v>3</v>
      </c>
      <c r="J284" s="89" t="s">
        <v>3</v>
      </c>
      <c r="K284" s="65">
        <v>0.29375000000000001</v>
      </c>
      <c r="L284" s="90">
        <v>0.29652777777777778</v>
      </c>
      <c r="M284" s="87" t="s">
        <v>61</v>
      </c>
      <c r="N284" s="91">
        <v>0.30694444444444441</v>
      </c>
      <c r="O284" s="87" t="s">
        <v>20</v>
      </c>
      <c r="P284" s="87" t="str">
        <f t="shared" si="227"/>
        <v>OK</v>
      </c>
      <c r="Q284" s="4">
        <f t="shared" si="228"/>
        <v>1.041666666666663E-2</v>
      </c>
      <c r="R284" s="4">
        <f t="shared" si="229"/>
        <v>2.7777777777777679E-3</v>
      </c>
      <c r="S284" s="4">
        <f t="shared" si="230"/>
        <v>1.3194444444444398E-2</v>
      </c>
      <c r="T284" s="4">
        <f t="shared" si="232"/>
        <v>6.9444444444444753E-3</v>
      </c>
      <c r="U284" s="1">
        <v>9.3000000000000007</v>
      </c>
      <c r="V284" s="1">
        <f>INDEX('Počty dní'!F:J,MATCH(E284,'Počty dní'!H:H,0),4)</f>
        <v>56</v>
      </c>
      <c r="W284" s="17">
        <f t="shared" si="231"/>
        <v>520.80000000000007</v>
      </c>
      <c r="Y284" s="59"/>
      <c r="Z284" s="59"/>
      <c r="AA284" s="59"/>
    </row>
    <row r="285" spans="1:27" x14ac:dyDescent="0.25">
      <c r="A285" s="86">
        <v>825</v>
      </c>
      <c r="B285" s="87">
        <v>8125</v>
      </c>
      <c r="C285" s="87" t="s">
        <v>2</v>
      </c>
      <c r="D285" s="87"/>
      <c r="E285" s="87" t="str">
        <f t="shared" si="225"/>
        <v>X</v>
      </c>
      <c r="F285" s="87" t="s">
        <v>115</v>
      </c>
      <c r="G285" s="88">
        <v>7</v>
      </c>
      <c r="H285" s="87" t="str">
        <f t="shared" si="226"/>
        <v>XXX959/7</v>
      </c>
      <c r="I285" s="89" t="s">
        <v>3</v>
      </c>
      <c r="J285" s="89" t="s">
        <v>3</v>
      </c>
      <c r="K285" s="65">
        <v>0.32430555555555557</v>
      </c>
      <c r="L285" s="119">
        <v>0.3263888888888889</v>
      </c>
      <c r="M285" s="87" t="s">
        <v>20</v>
      </c>
      <c r="N285" s="91">
        <v>0.36805555555555558</v>
      </c>
      <c r="O285" s="87" t="s">
        <v>83</v>
      </c>
      <c r="P285" s="87" t="str">
        <f t="shared" si="227"/>
        <v>OK</v>
      </c>
      <c r="Q285" s="4">
        <f t="shared" si="228"/>
        <v>4.1666666666666685E-2</v>
      </c>
      <c r="R285" s="4">
        <f t="shared" si="229"/>
        <v>2.0833333333333259E-3</v>
      </c>
      <c r="S285" s="4">
        <f t="shared" si="230"/>
        <v>4.3750000000000011E-2</v>
      </c>
      <c r="T285" s="4">
        <f t="shared" si="232"/>
        <v>1.736111111111116E-2</v>
      </c>
      <c r="U285" s="1">
        <v>39.799999999999997</v>
      </c>
      <c r="V285" s="1">
        <f>INDEX('Počty dní'!F:J,MATCH(E285,'Počty dní'!H:H,0),4)</f>
        <v>56</v>
      </c>
      <c r="W285" s="17">
        <f t="shared" si="231"/>
        <v>2228.7999999999997</v>
      </c>
      <c r="Y285" s="59"/>
      <c r="Z285" s="59"/>
      <c r="AA285" s="59"/>
    </row>
    <row r="286" spans="1:27" x14ac:dyDescent="0.25">
      <c r="A286" s="86">
        <v>825</v>
      </c>
      <c r="B286" s="87">
        <v>8125</v>
      </c>
      <c r="C286" s="87" t="s">
        <v>2</v>
      </c>
      <c r="D286" s="87"/>
      <c r="E286" s="87" t="str">
        <f t="shared" si="225"/>
        <v>X</v>
      </c>
      <c r="F286" s="87" t="s">
        <v>115</v>
      </c>
      <c r="G286" s="88">
        <v>8</v>
      </c>
      <c r="H286" s="87" t="str">
        <f t="shared" si="226"/>
        <v>XXX959/8</v>
      </c>
      <c r="I286" s="89" t="s">
        <v>3</v>
      </c>
      <c r="J286" s="89" t="s">
        <v>3</v>
      </c>
      <c r="K286" s="65">
        <v>0.46180555555555558</v>
      </c>
      <c r="L286" s="120">
        <v>0.46527777777777779</v>
      </c>
      <c r="M286" s="87" t="s">
        <v>83</v>
      </c>
      <c r="N286" s="91">
        <v>0.51041666666666663</v>
      </c>
      <c r="O286" s="87" t="s">
        <v>20</v>
      </c>
      <c r="P286" s="87" t="str">
        <f t="shared" si="227"/>
        <v>OK</v>
      </c>
      <c r="Q286" s="4">
        <f t="shared" si="228"/>
        <v>4.513888888888884E-2</v>
      </c>
      <c r="R286" s="4">
        <f t="shared" si="229"/>
        <v>3.4722222222222099E-3</v>
      </c>
      <c r="S286" s="4">
        <f t="shared" si="230"/>
        <v>4.8611111111111049E-2</v>
      </c>
      <c r="T286" s="4">
        <f t="shared" si="232"/>
        <v>9.375E-2</v>
      </c>
      <c r="U286" s="1">
        <v>44.8</v>
      </c>
      <c r="V286" s="1">
        <f>INDEX('Počty dní'!F:J,MATCH(E286,'Počty dní'!H:H,0),4)</f>
        <v>56</v>
      </c>
      <c r="W286" s="17">
        <f t="shared" si="231"/>
        <v>2508.7999999999997</v>
      </c>
      <c r="Y286" s="59"/>
      <c r="Z286" s="59"/>
      <c r="AA286" s="59"/>
    </row>
    <row r="287" spans="1:27" x14ac:dyDescent="0.25">
      <c r="A287" s="86">
        <v>825</v>
      </c>
      <c r="B287" s="87">
        <v>8125</v>
      </c>
      <c r="C287" s="87" t="s">
        <v>2</v>
      </c>
      <c r="D287" s="87"/>
      <c r="E287" s="87" t="str">
        <f t="shared" si="225"/>
        <v>X</v>
      </c>
      <c r="F287" s="87" t="s">
        <v>39</v>
      </c>
      <c r="G287" s="88">
        <v>11</v>
      </c>
      <c r="H287" s="87" t="str">
        <f t="shared" si="226"/>
        <v>XXX285/11</v>
      </c>
      <c r="I287" s="89" t="s">
        <v>3</v>
      </c>
      <c r="J287" s="89" t="s">
        <v>3</v>
      </c>
      <c r="K287" s="65">
        <v>0.51180555555555551</v>
      </c>
      <c r="L287" s="90">
        <v>0.51388888888888895</v>
      </c>
      <c r="M287" s="87" t="s">
        <v>20</v>
      </c>
      <c r="N287" s="91">
        <v>0.53819444444444442</v>
      </c>
      <c r="O287" s="87" t="s">
        <v>43</v>
      </c>
      <c r="P287" s="87" t="str">
        <f t="shared" si="227"/>
        <v>OK</v>
      </c>
      <c r="Q287" s="4">
        <f t="shared" si="228"/>
        <v>2.4305555555555469E-2</v>
      </c>
      <c r="R287" s="4">
        <f t="shared" si="229"/>
        <v>2.083333333333437E-3</v>
      </c>
      <c r="S287" s="4">
        <f t="shared" si="230"/>
        <v>2.6388888888888906E-2</v>
      </c>
      <c r="T287" s="4">
        <f t="shared" si="232"/>
        <v>1.388888888888884E-3</v>
      </c>
      <c r="U287" s="1">
        <v>21.2</v>
      </c>
      <c r="V287" s="1">
        <f>INDEX('Počty dní'!F:J,MATCH(E287,'Počty dní'!H:H,0),4)</f>
        <v>56</v>
      </c>
      <c r="W287" s="17">
        <f t="shared" si="231"/>
        <v>1187.2</v>
      </c>
      <c r="Y287" s="59"/>
      <c r="Z287" s="59"/>
      <c r="AA287" s="59"/>
    </row>
    <row r="288" spans="1:27" x14ac:dyDescent="0.25">
      <c r="A288" s="86">
        <v>825</v>
      </c>
      <c r="B288" s="87">
        <v>8125</v>
      </c>
      <c r="C288" s="87" t="s">
        <v>2</v>
      </c>
      <c r="D288" s="87"/>
      <c r="E288" s="87" t="str">
        <f t="shared" si="225"/>
        <v>X</v>
      </c>
      <c r="F288" s="87" t="s">
        <v>39</v>
      </c>
      <c r="G288" s="88">
        <v>12</v>
      </c>
      <c r="H288" s="87" t="str">
        <f t="shared" si="226"/>
        <v>XXX285/12</v>
      </c>
      <c r="I288" s="89" t="s">
        <v>3</v>
      </c>
      <c r="J288" s="89" t="s">
        <v>3</v>
      </c>
      <c r="K288" s="65">
        <v>0.53819444444444442</v>
      </c>
      <c r="L288" s="90">
        <v>0.53888888888888886</v>
      </c>
      <c r="M288" s="87" t="s">
        <v>43</v>
      </c>
      <c r="N288" s="91">
        <v>0.56597222222222221</v>
      </c>
      <c r="O288" s="87" t="s">
        <v>20</v>
      </c>
      <c r="P288" s="87" t="str">
        <f t="shared" si="227"/>
        <v>OK</v>
      </c>
      <c r="Q288" s="4">
        <f t="shared" si="228"/>
        <v>2.7083333333333348E-2</v>
      </c>
      <c r="R288" s="4">
        <f t="shared" si="229"/>
        <v>6.9444444444444198E-4</v>
      </c>
      <c r="S288" s="4">
        <f t="shared" si="230"/>
        <v>2.777777777777779E-2</v>
      </c>
      <c r="T288" s="4">
        <f t="shared" si="232"/>
        <v>0</v>
      </c>
      <c r="U288" s="1">
        <v>23.9</v>
      </c>
      <c r="V288" s="1">
        <f>INDEX('Počty dní'!F:J,MATCH(E288,'Počty dní'!H:H,0),4)</f>
        <v>56</v>
      </c>
      <c r="W288" s="17">
        <f t="shared" si="231"/>
        <v>1338.3999999999999</v>
      </c>
      <c r="Y288" s="59"/>
      <c r="Z288" s="59"/>
      <c r="AA288" s="59"/>
    </row>
    <row r="289" spans="1:27" x14ac:dyDescent="0.25">
      <c r="A289" s="86">
        <v>825</v>
      </c>
      <c r="B289" s="87">
        <v>8125</v>
      </c>
      <c r="C289" s="87" t="s">
        <v>2</v>
      </c>
      <c r="D289" s="87"/>
      <c r="E289" s="87" t="str">
        <f t="shared" si="225"/>
        <v>X</v>
      </c>
      <c r="F289" s="87" t="s">
        <v>60</v>
      </c>
      <c r="G289" s="88">
        <v>9</v>
      </c>
      <c r="H289" s="87" t="str">
        <f t="shared" si="226"/>
        <v>XXX287/9</v>
      </c>
      <c r="I289" s="89" t="s">
        <v>3</v>
      </c>
      <c r="J289" s="89" t="s">
        <v>3</v>
      </c>
      <c r="K289" s="65">
        <v>0.56666666666666665</v>
      </c>
      <c r="L289" s="90">
        <v>0.56805555555555554</v>
      </c>
      <c r="M289" s="87" t="s">
        <v>20</v>
      </c>
      <c r="N289" s="91">
        <v>0.57847222222222217</v>
      </c>
      <c r="O289" s="87" t="s">
        <v>61</v>
      </c>
      <c r="P289" s="87" t="str">
        <f t="shared" si="227"/>
        <v>OK</v>
      </c>
      <c r="Q289" s="4">
        <f t="shared" si="228"/>
        <v>1.041666666666663E-2</v>
      </c>
      <c r="R289" s="4">
        <f t="shared" si="229"/>
        <v>1.388888888888884E-3</v>
      </c>
      <c r="S289" s="4">
        <f t="shared" si="230"/>
        <v>1.1805555555555514E-2</v>
      </c>
      <c r="T289" s="4">
        <f t="shared" si="232"/>
        <v>6.9444444444444198E-4</v>
      </c>
      <c r="U289" s="1">
        <v>9.3000000000000007</v>
      </c>
      <c r="V289" s="1">
        <f>INDEX('Počty dní'!F:J,MATCH(E289,'Počty dní'!H:H,0),4)</f>
        <v>56</v>
      </c>
      <c r="W289" s="17">
        <f t="shared" si="231"/>
        <v>520.80000000000007</v>
      </c>
      <c r="Y289" s="59"/>
      <c r="Z289" s="59"/>
      <c r="AA289" s="59"/>
    </row>
    <row r="290" spans="1:27" x14ac:dyDescent="0.25">
      <c r="A290" s="86">
        <v>825</v>
      </c>
      <c r="B290" s="87">
        <v>8125</v>
      </c>
      <c r="C290" s="87" t="s">
        <v>2</v>
      </c>
      <c r="D290" s="87"/>
      <c r="E290" s="87" t="str">
        <f t="shared" si="225"/>
        <v>X</v>
      </c>
      <c r="F290" s="87" t="s">
        <v>60</v>
      </c>
      <c r="G290" s="88">
        <v>12</v>
      </c>
      <c r="H290" s="87" t="str">
        <f t="shared" si="226"/>
        <v>XXX287/12</v>
      </c>
      <c r="I290" s="89" t="s">
        <v>3</v>
      </c>
      <c r="J290" s="89" t="s">
        <v>3</v>
      </c>
      <c r="K290" s="65">
        <v>0.58680555555555558</v>
      </c>
      <c r="L290" s="90">
        <v>0.58819444444444446</v>
      </c>
      <c r="M290" s="87" t="s">
        <v>61</v>
      </c>
      <c r="N290" s="91">
        <v>0.59861111111111109</v>
      </c>
      <c r="O290" s="87" t="s">
        <v>20</v>
      </c>
      <c r="P290" s="87" t="str">
        <f t="shared" si="227"/>
        <v>OK</v>
      </c>
      <c r="Q290" s="4">
        <f t="shared" si="228"/>
        <v>1.041666666666663E-2</v>
      </c>
      <c r="R290" s="4">
        <f t="shared" si="229"/>
        <v>1.388888888888884E-3</v>
      </c>
      <c r="S290" s="4">
        <f t="shared" si="230"/>
        <v>1.1805555555555514E-2</v>
      </c>
      <c r="T290" s="4">
        <f t="shared" si="232"/>
        <v>8.3333333333334147E-3</v>
      </c>
      <c r="U290" s="1">
        <v>9.3000000000000007</v>
      </c>
      <c r="V290" s="1">
        <f>INDEX('Počty dní'!F:J,MATCH(E290,'Počty dní'!H:H,0),4)</f>
        <v>56</v>
      </c>
      <c r="W290" s="17">
        <f t="shared" si="231"/>
        <v>520.80000000000007</v>
      </c>
      <c r="Y290" s="59"/>
      <c r="Z290" s="59"/>
      <c r="AA290" s="59"/>
    </row>
    <row r="291" spans="1:27" x14ac:dyDescent="0.25">
      <c r="A291" s="86">
        <v>825</v>
      </c>
      <c r="B291" s="87">
        <v>8125</v>
      </c>
      <c r="C291" s="87" t="s">
        <v>2</v>
      </c>
      <c r="D291" s="87"/>
      <c r="E291" s="87" t="str">
        <f t="shared" si="225"/>
        <v>X</v>
      </c>
      <c r="F291" s="87" t="s">
        <v>118</v>
      </c>
      <c r="G291" s="88">
        <v>11</v>
      </c>
      <c r="H291" s="87" t="str">
        <f t="shared" si="226"/>
        <v>XXX292/11</v>
      </c>
      <c r="I291" s="89" t="s">
        <v>3</v>
      </c>
      <c r="J291" s="89" t="s">
        <v>3</v>
      </c>
      <c r="K291" s="65">
        <v>0.60347222222222219</v>
      </c>
      <c r="L291" s="90">
        <v>0.60486111111111118</v>
      </c>
      <c r="M291" s="87" t="s">
        <v>20</v>
      </c>
      <c r="N291" s="91">
        <v>0.63888888888888895</v>
      </c>
      <c r="O291" s="87" t="s">
        <v>12</v>
      </c>
      <c r="P291" s="87" t="str">
        <f t="shared" si="227"/>
        <v>OK</v>
      </c>
      <c r="Q291" s="4">
        <f t="shared" si="228"/>
        <v>3.4027777777777768E-2</v>
      </c>
      <c r="R291" s="4">
        <f t="shared" si="229"/>
        <v>1.388888888888995E-3</v>
      </c>
      <c r="S291" s="4">
        <f t="shared" si="230"/>
        <v>3.5416666666666763E-2</v>
      </c>
      <c r="T291" s="4">
        <f t="shared" si="232"/>
        <v>4.8611111111110938E-3</v>
      </c>
      <c r="U291" s="1">
        <v>25.5</v>
      </c>
      <c r="V291" s="1">
        <f>INDEX('Počty dní'!F:J,MATCH(E291,'Počty dní'!H:H,0),4)</f>
        <v>56</v>
      </c>
      <c r="W291" s="17">
        <f t="shared" si="231"/>
        <v>1428</v>
      </c>
      <c r="Y291" s="59"/>
      <c r="Z291" s="59"/>
      <c r="AA291" s="59"/>
    </row>
    <row r="292" spans="1:27" x14ac:dyDescent="0.25">
      <c r="A292" s="86">
        <v>825</v>
      </c>
      <c r="B292" s="87">
        <v>8125</v>
      </c>
      <c r="C292" s="87" t="s">
        <v>2</v>
      </c>
      <c r="D292" s="87"/>
      <c r="E292" s="87" t="str">
        <f>CONCATENATE(C292,D292)</f>
        <v>X</v>
      </c>
      <c r="F292" s="87" t="s">
        <v>109</v>
      </c>
      <c r="G292" s="88"/>
      <c r="H292" s="87" t="str">
        <f t="shared" si="226"/>
        <v>přejezd/</v>
      </c>
      <c r="I292" s="89"/>
      <c r="J292" s="89" t="s">
        <v>3</v>
      </c>
      <c r="K292" s="65">
        <v>0.63888888888888884</v>
      </c>
      <c r="L292" s="90">
        <v>0.63888888888888884</v>
      </c>
      <c r="M292" s="87" t="s">
        <v>12</v>
      </c>
      <c r="N292" s="91">
        <v>0.64027777777777772</v>
      </c>
      <c r="O292" s="87" t="s">
        <v>13</v>
      </c>
      <c r="P292" s="87" t="str">
        <f t="shared" si="227"/>
        <v>OK</v>
      </c>
      <c r="Q292" s="4">
        <f t="shared" si="228"/>
        <v>1.388888888888884E-3</v>
      </c>
      <c r="R292" s="4">
        <f t="shared" si="229"/>
        <v>0</v>
      </c>
      <c r="S292" s="4">
        <f t="shared" si="230"/>
        <v>1.388888888888884E-3</v>
      </c>
      <c r="T292" s="4">
        <f t="shared" si="232"/>
        <v>0</v>
      </c>
      <c r="U292" s="1">
        <v>0</v>
      </c>
      <c r="V292" s="1">
        <f>INDEX('Počty dní'!F:J,MATCH(E292,'Počty dní'!H:H,0),4)</f>
        <v>56</v>
      </c>
      <c r="W292" s="17">
        <f>V292*U292</f>
        <v>0</v>
      </c>
      <c r="Y292" s="59"/>
      <c r="Z292" s="59"/>
      <c r="AA292" s="59"/>
    </row>
    <row r="293" spans="1:27" x14ac:dyDescent="0.25">
      <c r="A293" s="86">
        <v>825</v>
      </c>
      <c r="B293" s="87">
        <v>8125</v>
      </c>
      <c r="C293" s="87" t="s">
        <v>2</v>
      </c>
      <c r="D293" s="87"/>
      <c r="E293" s="87" t="str">
        <f t="shared" si="225"/>
        <v>X</v>
      </c>
      <c r="F293" s="87" t="s">
        <v>117</v>
      </c>
      <c r="G293" s="88">
        <v>17</v>
      </c>
      <c r="H293" s="87" t="str">
        <f t="shared" si="226"/>
        <v>XXX310/17</v>
      </c>
      <c r="I293" s="89" t="s">
        <v>3</v>
      </c>
      <c r="J293" s="89" t="s">
        <v>3</v>
      </c>
      <c r="K293" s="65">
        <v>0.64027777777777772</v>
      </c>
      <c r="L293" s="90">
        <v>0.64166666666666672</v>
      </c>
      <c r="M293" s="87" t="s">
        <v>13</v>
      </c>
      <c r="N293" s="91">
        <v>0.67152777777777783</v>
      </c>
      <c r="O293" s="87" t="s">
        <v>20</v>
      </c>
      <c r="P293" s="87" t="str">
        <f t="shared" si="227"/>
        <v>OK</v>
      </c>
      <c r="Q293" s="4">
        <f t="shared" si="228"/>
        <v>2.9861111111111116E-2</v>
      </c>
      <c r="R293" s="4">
        <f t="shared" si="229"/>
        <v>1.388888888888995E-3</v>
      </c>
      <c r="S293" s="4">
        <f t="shared" si="230"/>
        <v>3.1250000000000111E-2</v>
      </c>
      <c r="T293" s="4">
        <f t="shared" si="232"/>
        <v>0</v>
      </c>
      <c r="U293" s="1">
        <v>26.1</v>
      </c>
      <c r="V293" s="1">
        <f>INDEX('Počty dní'!F:J,MATCH(E293,'Počty dní'!H:H,0),4)</f>
        <v>56</v>
      </c>
      <c r="W293" s="17">
        <f t="shared" si="231"/>
        <v>1461.6000000000001</v>
      </c>
      <c r="Y293" s="59"/>
      <c r="Z293" s="59"/>
      <c r="AA293" s="59"/>
    </row>
    <row r="294" spans="1:27" x14ac:dyDescent="0.25">
      <c r="A294" s="86">
        <v>825</v>
      </c>
      <c r="B294" s="87">
        <v>8125</v>
      </c>
      <c r="C294" s="87" t="s">
        <v>2</v>
      </c>
      <c r="D294" s="87"/>
      <c r="E294" s="87" t="str">
        <f t="shared" ref="E294:E295" si="233">CONCATENATE(C294,D294)</f>
        <v>X</v>
      </c>
      <c r="F294" s="87" t="s">
        <v>117</v>
      </c>
      <c r="G294" s="88">
        <v>26</v>
      </c>
      <c r="H294" s="87" t="str">
        <f t="shared" ref="H294:H295" si="234">CONCATENATE(F294,"/",G294)</f>
        <v>XXX310/26</v>
      </c>
      <c r="I294" s="89" t="s">
        <v>3</v>
      </c>
      <c r="J294" s="89" t="s">
        <v>3</v>
      </c>
      <c r="K294" s="65">
        <v>0.7416666666666667</v>
      </c>
      <c r="L294" s="90">
        <v>0.74305555555555547</v>
      </c>
      <c r="M294" s="87" t="s">
        <v>20</v>
      </c>
      <c r="N294" s="91">
        <v>0.7729166666666667</v>
      </c>
      <c r="O294" s="87" t="s">
        <v>13</v>
      </c>
      <c r="P294" s="87" t="str">
        <f t="shared" si="227"/>
        <v>OK</v>
      </c>
      <c r="Q294" s="4">
        <f t="shared" si="228"/>
        <v>2.9861111111111227E-2</v>
      </c>
      <c r="R294" s="4">
        <f t="shared" si="229"/>
        <v>1.3888888888887729E-3</v>
      </c>
      <c r="S294" s="4">
        <f t="shared" si="230"/>
        <v>3.125E-2</v>
      </c>
      <c r="T294" s="4">
        <f t="shared" si="232"/>
        <v>7.0138888888888862E-2</v>
      </c>
      <c r="U294" s="1">
        <v>26.1</v>
      </c>
      <c r="V294" s="1">
        <f>INDEX('Počty dní'!F:J,MATCH(E294,'Počty dní'!H:H,0),4)</f>
        <v>56</v>
      </c>
      <c r="W294" s="17">
        <f t="shared" ref="W294:W295" si="235">V294*U294</f>
        <v>1461.6000000000001</v>
      </c>
      <c r="Y294" s="59"/>
      <c r="Z294" s="59"/>
      <c r="AA294" s="59"/>
    </row>
    <row r="295" spans="1:27" ht="15.75" thickBot="1" x14ac:dyDescent="0.3">
      <c r="A295" s="86">
        <v>825</v>
      </c>
      <c r="B295" s="87">
        <v>8125</v>
      </c>
      <c r="C295" s="87" t="s">
        <v>2</v>
      </c>
      <c r="D295" s="87"/>
      <c r="E295" s="87" t="str">
        <f t="shared" si="233"/>
        <v>X</v>
      </c>
      <c r="F295" s="87" t="s">
        <v>117</v>
      </c>
      <c r="G295" s="88">
        <v>23</v>
      </c>
      <c r="H295" s="87" t="str">
        <f t="shared" si="234"/>
        <v>XXX310/23</v>
      </c>
      <c r="I295" s="89" t="s">
        <v>3</v>
      </c>
      <c r="J295" s="89" t="s">
        <v>3</v>
      </c>
      <c r="K295" s="65">
        <v>0.80694444444444446</v>
      </c>
      <c r="L295" s="90">
        <v>0.80833333333333324</v>
      </c>
      <c r="M295" s="87" t="s">
        <v>13</v>
      </c>
      <c r="N295" s="91">
        <v>0.83819444444444446</v>
      </c>
      <c r="O295" s="87" t="s">
        <v>20</v>
      </c>
      <c r="P295" s="87"/>
      <c r="Q295" s="4">
        <f t="shared" si="228"/>
        <v>2.9861111111111227E-2</v>
      </c>
      <c r="R295" s="4">
        <f t="shared" si="229"/>
        <v>1.3888888888887729E-3</v>
      </c>
      <c r="S295" s="4">
        <f t="shared" si="230"/>
        <v>3.125E-2</v>
      </c>
      <c r="T295" s="4">
        <f t="shared" si="232"/>
        <v>3.4027777777777768E-2</v>
      </c>
      <c r="U295" s="1">
        <v>26.1</v>
      </c>
      <c r="V295" s="1">
        <f>INDEX('Počty dní'!F:J,MATCH(E295,'Počty dní'!H:H,0),4)</f>
        <v>56</v>
      </c>
      <c r="W295" s="17">
        <f t="shared" si="235"/>
        <v>1461.6000000000001</v>
      </c>
      <c r="Y295" s="59"/>
      <c r="Z295" s="59"/>
      <c r="AA295" s="59"/>
    </row>
    <row r="296" spans="1:27" ht="15.75" thickBot="1" x14ac:dyDescent="0.3">
      <c r="A296" s="106" t="str">
        <f ca="1">CONCATENATE(INDIRECT("R[-3]C[0]",FALSE),"celkem")</f>
        <v>825celkem</v>
      </c>
      <c r="B296" s="107"/>
      <c r="C296" s="107" t="str">
        <f ca="1">INDIRECT("R[-1]C[12]",FALSE)</f>
        <v>Kamenice n.Lipou,,aut.nádr.</v>
      </c>
      <c r="D296" s="108"/>
      <c r="E296" s="107"/>
      <c r="F296" s="108"/>
      <c r="G296" s="109"/>
      <c r="H296" s="110"/>
      <c r="I296" s="111"/>
      <c r="J296" s="112" t="str">
        <f ca="1">INDIRECT("R[-3]C[0]",FALSE)</f>
        <v>S</v>
      </c>
      <c r="K296" s="113"/>
      <c r="L296" s="114"/>
      <c r="M296" s="115"/>
      <c r="N296" s="114"/>
      <c r="O296" s="116"/>
      <c r="P296" s="107"/>
      <c r="Q296" s="8">
        <f>SUM(Q281:Q295)</f>
        <v>0.32569444444444451</v>
      </c>
      <c r="R296" s="8">
        <f t="shared" ref="R296:T296" si="236">SUM(R281:R295)</f>
        <v>2.3611111111111055E-2</v>
      </c>
      <c r="S296" s="8">
        <f t="shared" si="236"/>
        <v>0.34930555555555554</v>
      </c>
      <c r="T296" s="8">
        <f t="shared" si="236"/>
        <v>0.25555555555555565</v>
      </c>
      <c r="U296" s="9">
        <f>SUM(U281:U295)</f>
        <v>289.30000000000007</v>
      </c>
      <c r="V296" s="10"/>
      <c r="W296" s="11">
        <f>SUM(W281:W295)</f>
        <v>16070.6</v>
      </c>
      <c r="Y296" s="59"/>
      <c r="Z296" s="59"/>
      <c r="AA296" s="59"/>
    </row>
    <row r="297" spans="1:27" x14ac:dyDescent="0.25">
      <c r="K297" s="75"/>
      <c r="L297" s="75"/>
      <c r="Y297" s="59"/>
      <c r="Z297" s="59"/>
      <c r="AA297" s="59"/>
    </row>
    <row r="298" spans="1:27" ht="15.75" thickBot="1" x14ac:dyDescent="0.3">
      <c r="L298" s="78"/>
      <c r="N298" s="79"/>
      <c r="Q298" s="2"/>
      <c r="R298" s="2"/>
      <c r="S298" s="2"/>
      <c r="T298" s="2"/>
      <c r="Y298" s="59"/>
      <c r="Z298" s="59"/>
      <c r="AA298" s="59"/>
    </row>
    <row r="299" spans="1:27" x14ac:dyDescent="0.25">
      <c r="A299" s="80">
        <v>826</v>
      </c>
      <c r="B299" s="81">
        <v>8126</v>
      </c>
      <c r="C299" s="81" t="s">
        <v>2</v>
      </c>
      <c r="D299" s="81"/>
      <c r="E299" s="81" t="str">
        <f t="shared" ref="E299:E308" si="237">CONCATENATE(C299,D299)</f>
        <v>X</v>
      </c>
      <c r="F299" s="81" t="s">
        <v>118</v>
      </c>
      <c r="G299" s="82">
        <v>2</v>
      </c>
      <c r="H299" s="81" t="str">
        <f t="shared" ref="H299:H308" si="238">CONCATENATE(F299,"/",G299)</f>
        <v>XXX292/2</v>
      </c>
      <c r="I299" s="83" t="s">
        <v>3</v>
      </c>
      <c r="J299" s="83" t="s">
        <v>18</v>
      </c>
      <c r="K299" s="67">
        <v>0.20277777777777778</v>
      </c>
      <c r="L299" s="84">
        <v>0.20347222222222219</v>
      </c>
      <c r="M299" s="81" t="s">
        <v>24</v>
      </c>
      <c r="N299" s="85">
        <v>0.22708333333333333</v>
      </c>
      <c r="O299" s="81" t="s">
        <v>20</v>
      </c>
      <c r="P299" s="81" t="str">
        <f t="shared" ref="P299:P307" si="239">IF(M300=O299,"OK","POZOR")</f>
        <v>OK</v>
      </c>
      <c r="Q299" s="14">
        <f t="shared" ref="Q299:Q308" si="240">IF(ISNUMBER(G299),N299-L299,IF(F299="přejezd",N299-L299,0))</f>
        <v>2.3611111111111138E-2</v>
      </c>
      <c r="R299" s="14">
        <f t="shared" ref="R299:R308" si="241">IF(ISNUMBER(G299),L299-K299,0)</f>
        <v>6.9444444444441422E-4</v>
      </c>
      <c r="S299" s="14">
        <f t="shared" ref="S299:S308" si="242">Q299+R299</f>
        <v>2.4305555555555552E-2</v>
      </c>
      <c r="T299" s="14"/>
      <c r="U299" s="13">
        <v>18.3</v>
      </c>
      <c r="V299" s="13">
        <f>INDEX('Počty dní'!F:J,MATCH(E299,'Počty dní'!H:H,0),4)</f>
        <v>56</v>
      </c>
      <c r="W299" s="16">
        <f t="shared" ref="W299:W308" si="243">V299*U299</f>
        <v>1024.8</v>
      </c>
      <c r="Y299" s="59"/>
      <c r="Z299" s="59"/>
      <c r="AA299" s="59"/>
    </row>
    <row r="300" spans="1:27" x14ac:dyDescent="0.25">
      <c r="A300" s="86">
        <v>826</v>
      </c>
      <c r="B300" s="87">
        <v>8126</v>
      </c>
      <c r="C300" s="87" t="s">
        <v>2</v>
      </c>
      <c r="D300" s="87"/>
      <c r="E300" s="87" t="str">
        <f t="shared" si="237"/>
        <v>X</v>
      </c>
      <c r="F300" s="87" t="s">
        <v>117</v>
      </c>
      <c r="G300" s="88">
        <v>6</v>
      </c>
      <c r="H300" s="87" t="str">
        <f t="shared" si="238"/>
        <v>XXX310/6</v>
      </c>
      <c r="I300" s="89" t="s">
        <v>3</v>
      </c>
      <c r="J300" s="89" t="s">
        <v>18</v>
      </c>
      <c r="K300" s="65">
        <v>0.24166666666666667</v>
      </c>
      <c r="L300" s="90">
        <v>0.24305555555555555</v>
      </c>
      <c r="M300" s="87" t="s">
        <v>20</v>
      </c>
      <c r="N300" s="91">
        <v>0.27291666666666664</v>
      </c>
      <c r="O300" s="87" t="s">
        <v>13</v>
      </c>
      <c r="P300" s="87" t="str">
        <f t="shared" si="239"/>
        <v>OK</v>
      </c>
      <c r="Q300" s="4">
        <f t="shared" si="240"/>
        <v>2.9861111111111088E-2</v>
      </c>
      <c r="R300" s="4">
        <f t="shared" si="241"/>
        <v>1.388888888888884E-3</v>
      </c>
      <c r="S300" s="4">
        <f t="shared" si="242"/>
        <v>3.1249999999999972E-2</v>
      </c>
      <c r="T300" s="4">
        <f t="shared" ref="T300:T308" si="244">K300-N299</f>
        <v>1.4583333333333337E-2</v>
      </c>
      <c r="U300" s="1">
        <v>26.1</v>
      </c>
      <c r="V300" s="1">
        <f>INDEX('Počty dní'!F:J,MATCH(E300,'Počty dní'!H:H,0),4)</f>
        <v>56</v>
      </c>
      <c r="W300" s="17">
        <f t="shared" si="243"/>
        <v>1461.6000000000001</v>
      </c>
      <c r="Y300" s="59"/>
      <c r="Z300" s="59"/>
      <c r="AA300" s="59"/>
    </row>
    <row r="301" spans="1:27" x14ac:dyDescent="0.25">
      <c r="A301" s="86">
        <v>826</v>
      </c>
      <c r="B301" s="87">
        <v>8126</v>
      </c>
      <c r="C301" s="87" t="s">
        <v>2</v>
      </c>
      <c r="D301" s="87"/>
      <c r="E301" s="87" t="str">
        <f t="shared" si="237"/>
        <v>X</v>
      </c>
      <c r="F301" s="87" t="s">
        <v>17</v>
      </c>
      <c r="G301" s="88">
        <v>3</v>
      </c>
      <c r="H301" s="87" t="str">
        <f t="shared" si="238"/>
        <v>XXX325/3</v>
      </c>
      <c r="I301" s="89" t="s">
        <v>3</v>
      </c>
      <c r="J301" s="89" t="s">
        <v>18</v>
      </c>
      <c r="K301" s="65">
        <v>0.27291666666666664</v>
      </c>
      <c r="L301" s="90">
        <v>0.27361111111111108</v>
      </c>
      <c r="M301" s="87" t="s">
        <v>13</v>
      </c>
      <c r="N301" s="91">
        <v>0.27847222222222223</v>
      </c>
      <c r="O301" s="87" t="s">
        <v>1</v>
      </c>
      <c r="P301" s="87" t="str">
        <f t="shared" si="239"/>
        <v>OK</v>
      </c>
      <c r="Q301" s="4">
        <f t="shared" si="240"/>
        <v>4.8611111111111494E-3</v>
      </c>
      <c r="R301" s="4">
        <f t="shared" si="241"/>
        <v>6.9444444444444198E-4</v>
      </c>
      <c r="S301" s="4">
        <f t="shared" si="242"/>
        <v>5.5555555555555913E-3</v>
      </c>
      <c r="T301" s="4">
        <f t="shared" si="244"/>
        <v>0</v>
      </c>
      <c r="U301" s="1">
        <v>3.6</v>
      </c>
      <c r="V301" s="1">
        <f>INDEX('Počty dní'!F:J,MATCH(E301,'Počty dní'!H:H,0),4)</f>
        <v>56</v>
      </c>
      <c r="W301" s="17">
        <f t="shared" si="243"/>
        <v>201.6</v>
      </c>
      <c r="Y301" s="59"/>
      <c r="Z301" s="59"/>
      <c r="AA301" s="59"/>
    </row>
    <row r="302" spans="1:27" x14ac:dyDescent="0.25">
      <c r="A302" s="86">
        <v>826</v>
      </c>
      <c r="B302" s="87">
        <v>8126</v>
      </c>
      <c r="C302" s="87" t="s">
        <v>2</v>
      </c>
      <c r="D302" s="87"/>
      <c r="E302" s="87" t="str">
        <f t="shared" si="237"/>
        <v>X</v>
      </c>
      <c r="F302" s="87" t="s">
        <v>17</v>
      </c>
      <c r="G302" s="88">
        <v>6</v>
      </c>
      <c r="H302" s="87" t="str">
        <f t="shared" si="238"/>
        <v>XXX325/6</v>
      </c>
      <c r="I302" s="89" t="s">
        <v>18</v>
      </c>
      <c r="J302" s="89" t="s">
        <v>18</v>
      </c>
      <c r="K302" s="65">
        <v>0.27986111111111112</v>
      </c>
      <c r="L302" s="90">
        <v>0.28125</v>
      </c>
      <c r="M302" s="87" t="s">
        <v>1</v>
      </c>
      <c r="N302" s="91">
        <v>0.30694444444444441</v>
      </c>
      <c r="O302" s="87" t="s">
        <v>9</v>
      </c>
      <c r="P302" s="87" t="str">
        <f t="shared" si="239"/>
        <v>OK</v>
      </c>
      <c r="Q302" s="4">
        <f t="shared" si="240"/>
        <v>2.5694444444444409E-2</v>
      </c>
      <c r="R302" s="4">
        <f t="shared" si="241"/>
        <v>1.388888888888884E-3</v>
      </c>
      <c r="S302" s="4">
        <f t="shared" si="242"/>
        <v>2.7083333333333293E-2</v>
      </c>
      <c r="T302" s="4">
        <f t="shared" si="244"/>
        <v>1.388888888888884E-3</v>
      </c>
      <c r="U302" s="1">
        <v>21.6</v>
      </c>
      <c r="V302" s="1">
        <f>INDEX('Počty dní'!F:J,MATCH(E302,'Počty dní'!H:H,0),4)</f>
        <v>56</v>
      </c>
      <c r="W302" s="17">
        <f t="shared" si="243"/>
        <v>1209.6000000000001</v>
      </c>
      <c r="Y302" s="59"/>
      <c r="Z302" s="59"/>
      <c r="AA302" s="59"/>
    </row>
    <row r="303" spans="1:27" x14ac:dyDescent="0.25">
      <c r="A303" s="86">
        <v>826</v>
      </c>
      <c r="B303" s="87">
        <v>8126</v>
      </c>
      <c r="C303" s="87" t="s">
        <v>2</v>
      </c>
      <c r="D303" s="87"/>
      <c r="E303" s="87" t="str">
        <f>CONCATENATE(C303,D303)</f>
        <v>X</v>
      </c>
      <c r="F303" s="87" t="s">
        <v>53</v>
      </c>
      <c r="G303" s="88">
        <v>22</v>
      </c>
      <c r="H303" s="87" t="str">
        <f>CONCATENATE(F303,"/",G303)</f>
        <v>XXX300/22</v>
      </c>
      <c r="I303" s="89" t="s">
        <v>18</v>
      </c>
      <c r="J303" s="89" t="s">
        <v>18</v>
      </c>
      <c r="K303" s="65">
        <v>0.52083333333333337</v>
      </c>
      <c r="L303" s="90">
        <v>0.52361111111111114</v>
      </c>
      <c r="M303" s="87" t="s">
        <v>9</v>
      </c>
      <c r="N303" s="91">
        <v>0.55555555555555558</v>
      </c>
      <c r="O303" s="87" t="s">
        <v>56</v>
      </c>
      <c r="P303" s="87" t="str">
        <f t="shared" si="239"/>
        <v>OK</v>
      </c>
      <c r="Q303" s="4">
        <f t="shared" si="240"/>
        <v>3.1944444444444442E-2</v>
      </c>
      <c r="R303" s="4">
        <f t="shared" si="241"/>
        <v>2.7777777777777679E-3</v>
      </c>
      <c r="S303" s="4">
        <f t="shared" si="242"/>
        <v>3.472222222222221E-2</v>
      </c>
      <c r="T303" s="4">
        <f t="shared" si="244"/>
        <v>0.21388888888888896</v>
      </c>
      <c r="U303" s="1">
        <v>32.1</v>
      </c>
      <c r="V303" s="1">
        <f>INDEX('Počty dní'!F:J,MATCH(E303,'Počty dní'!H:H,0),4)</f>
        <v>56</v>
      </c>
      <c r="W303" s="17">
        <f>V303*U303</f>
        <v>1797.6000000000001</v>
      </c>
      <c r="Y303" s="59"/>
      <c r="Z303" s="59"/>
      <c r="AA303" s="59"/>
    </row>
    <row r="304" spans="1:27" x14ac:dyDescent="0.25">
      <c r="A304" s="86">
        <v>826</v>
      </c>
      <c r="B304" s="87">
        <v>8126</v>
      </c>
      <c r="C304" s="87" t="s">
        <v>2</v>
      </c>
      <c r="D304" s="87"/>
      <c r="E304" s="87" t="str">
        <f>CONCATENATE(C304,D304)</f>
        <v>X</v>
      </c>
      <c r="F304" s="87" t="s">
        <v>53</v>
      </c>
      <c r="G304" s="88">
        <v>27</v>
      </c>
      <c r="H304" s="87" t="str">
        <f>CONCATENATE(F304,"/",G304)</f>
        <v>XXX300/27</v>
      </c>
      <c r="I304" s="89" t="s">
        <v>18</v>
      </c>
      <c r="J304" s="89" t="s">
        <v>18</v>
      </c>
      <c r="K304" s="65">
        <v>0.62847222222222221</v>
      </c>
      <c r="L304" s="90">
        <v>0.63194444444444442</v>
      </c>
      <c r="M304" s="87" t="s">
        <v>56</v>
      </c>
      <c r="N304" s="91">
        <v>0.6694444444444444</v>
      </c>
      <c r="O304" s="87" t="s">
        <v>57</v>
      </c>
      <c r="P304" s="87" t="str">
        <f t="shared" si="239"/>
        <v>OK</v>
      </c>
      <c r="Q304" s="4">
        <f t="shared" si="240"/>
        <v>3.7499999999999978E-2</v>
      </c>
      <c r="R304" s="4">
        <f t="shared" si="241"/>
        <v>3.4722222222222099E-3</v>
      </c>
      <c r="S304" s="4">
        <f t="shared" si="242"/>
        <v>4.0972222222222188E-2</v>
      </c>
      <c r="T304" s="4">
        <f t="shared" si="244"/>
        <v>7.291666666666663E-2</v>
      </c>
      <c r="U304" s="1">
        <v>36.1</v>
      </c>
      <c r="V304" s="1">
        <f>INDEX('Počty dní'!F:J,MATCH(E304,'Počty dní'!H:H,0),4)</f>
        <v>56</v>
      </c>
      <c r="W304" s="17">
        <f>V304*U304</f>
        <v>2021.6000000000001</v>
      </c>
      <c r="Y304" s="59"/>
      <c r="Z304" s="59"/>
      <c r="AA304" s="59"/>
    </row>
    <row r="305" spans="1:27" x14ac:dyDescent="0.25">
      <c r="A305" s="86">
        <v>826</v>
      </c>
      <c r="B305" s="87">
        <v>8126</v>
      </c>
      <c r="C305" s="87" t="s">
        <v>2</v>
      </c>
      <c r="D305" s="87"/>
      <c r="E305" s="87" t="str">
        <f>CONCATENATE(C305,D305)</f>
        <v>X</v>
      </c>
      <c r="F305" s="87" t="s">
        <v>109</v>
      </c>
      <c r="G305" s="88"/>
      <c r="H305" s="87" t="str">
        <f t="shared" ref="H305" si="245">CONCATENATE(F305,"/",G305)</f>
        <v>přejezd/</v>
      </c>
      <c r="I305" s="89"/>
      <c r="J305" s="89" t="s">
        <v>18</v>
      </c>
      <c r="K305" s="65">
        <v>0.6694444444444444</v>
      </c>
      <c r="L305" s="90">
        <v>0.6694444444444444</v>
      </c>
      <c r="M305" s="87" t="s">
        <v>57</v>
      </c>
      <c r="N305" s="91">
        <v>0.67361111111111116</v>
      </c>
      <c r="O305" s="87" t="s">
        <v>9</v>
      </c>
      <c r="P305" s="87" t="str">
        <f t="shared" si="239"/>
        <v>OK</v>
      </c>
      <c r="Q305" s="4">
        <f t="shared" si="240"/>
        <v>4.1666666666667629E-3</v>
      </c>
      <c r="R305" s="4">
        <f t="shared" si="241"/>
        <v>0</v>
      </c>
      <c r="S305" s="4">
        <f t="shared" si="242"/>
        <v>4.1666666666667629E-3</v>
      </c>
      <c r="T305" s="4">
        <f t="shared" si="244"/>
        <v>0</v>
      </c>
      <c r="U305" s="1">
        <v>0</v>
      </c>
      <c r="V305" s="1">
        <f>INDEX('Počty dní'!F:J,MATCH(E305,'Počty dní'!H:H,0),4)</f>
        <v>56</v>
      </c>
      <c r="W305" s="17">
        <f>V305*U305</f>
        <v>0</v>
      </c>
      <c r="Y305" s="59"/>
      <c r="Z305" s="59"/>
      <c r="AA305" s="59"/>
    </row>
    <row r="306" spans="1:27" x14ac:dyDescent="0.25">
      <c r="A306" s="86">
        <v>826</v>
      </c>
      <c r="B306" s="87">
        <v>8126</v>
      </c>
      <c r="C306" s="87" t="s">
        <v>2</v>
      </c>
      <c r="D306" s="87"/>
      <c r="E306" s="87" t="str">
        <f t="shared" si="237"/>
        <v>X</v>
      </c>
      <c r="F306" s="87" t="s">
        <v>17</v>
      </c>
      <c r="G306" s="88">
        <v>17</v>
      </c>
      <c r="H306" s="87" t="str">
        <f t="shared" si="238"/>
        <v>XXX325/17</v>
      </c>
      <c r="I306" s="89" t="s">
        <v>3</v>
      </c>
      <c r="J306" s="89" t="s">
        <v>18</v>
      </c>
      <c r="K306" s="65">
        <v>0.68958333333333333</v>
      </c>
      <c r="L306" s="90">
        <v>0.69305555555555554</v>
      </c>
      <c r="M306" s="87" t="s">
        <v>9</v>
      </c>
      <c r="N306" s="91">
        <v>0.71388888888888891</v>
      </c>
      <c r="O306" s="87" t="s">
        <v>13</v>
      </c>
      <c r="P306" s="87" t="str">
        <f t="shared" si="239"/>
        <v>OK</v>
      </c>
      <c r="Q306" s="4">
        <f t="shared" si="240"/>
        <v>2.083333333333337E-2</v>
      </c>
      <c r="R306" s="4">
        <f t="shared" si="241"/>
        <v>3.4722222222222099E-3</v>
      </c>
      <c r="S306" s="4">
        <f t="shared" si="242"/>
        <v>2.430555555555558E-2</v>
      </c>
      <c r="T306" s="4">
        <f t="shared" si="244"/>
        <v>1.5972222222222165E-2</v>
      </c>
      <c r="U306" s="1">
        <v>18</v>
      </c>
      <c r="V306" s="1">
        <f>INDEX('Počty dní'!F:J,MATCH(E306,'Počty dní'!H:H,0),4)</f>
        <v>56</v>
      </c>
      <c r="W306" s="17">
        <f t="shared" si="243"/>
        <v>1008</v>
      </c>
      <c r="Y306" s="59"/>
      <c r="Z306" s="59"/>
      <c r="AA306" s="59"/>
    </row>
    <row r="307" spans="1:27" x14ac:dyDescent="0.25">
      <c r="A307" s="86">
        <v>826</v>
      </c>
      <c r="B307" s="87">
        <v>8126</v>
      </c>
      <c r="C307" s="87" t="s">
        <v>2</v>
      </c>
      <c r="D307" s="87"/>
      <c r="E307" s="87" t="str">
        <f t="shared" si="237"/>
        <v>X</v>
      </c>
      <c r="F307" s="87" t="s">
        <v>117</v>
      </c>
      <c r="G307" s="88">
        <v>21</v>
      </c>
      <c r="H307" s="87" t="str">
        <f t="shared" si="238"/>
        <v>XXX310/21</v>
      </c>
      <c r="I307" s="89" t="s">
        <v>3</v>
      </c>
      <c r="J307" s="89" t="s">
        <v>18</v>
      </c>
      <c r="K307" s="65">
        <v>0.72361111111111109</v>
      </c>
      <c r="L307" s="90">
        <v>0.72499999999999998</v>
      </c>
      <c r="M307" s="87" t="s">
        <v>13</v>
      </c>
      <c r="N307" s="91">
        <v>0.75486111111111109</v>
      </c>
      <c r="O307" s="87" t="s">
        <v>20</v>
      </c>
      <c r="P307" s="87" t="str">
        <f t="shared" si="239"/>
        <v>OK</v>
      </c>
      <c r="Q307" s="4">
        <f t="shared" si="240"/>
        <v>2.9861111111111116E-2</v>
      </c>
      <c r="R307" s="4">
        <f t="shared" si="241"/>
        <v>1.388888888888884E-3</v>
      </c>
      <c r="S307" s="4">
        <f t="shared" si="242"/>
        <v>3.125E-2</v>
      </c>
      <c r="T307" s="4">
        <f t="shared" si="244"/>
        <v>9.7222222222221877E-3</v>
      </c>
      <c r="U307" s="1">
        <v>26.1</v>
      </c>
      <c r="V307" s="1">
        <f>INDEX('Počty dní'!F:J,MATCH(E307,'Počty dní'!H:H,0),4)</f>
        <v>56</v>
      </c>
      <c r="W307" s="17">
        <f t="shared" si="243"/>
        <v>1461.6000000000001</v>
      </c>
      <c r="Y307" s="59"/>
      <c r="Z307" s="59"/>
      <c r="AA307" s="59"/>
    </row>
    <row r="308" spans="1:27" ht="15.75" thickBot="1" x14ac:dyDescent="0.3">
      <c r="A308" s="86">
        <v>826</v>
      </c>
      <c r="B308" s="87">
        <v>8126</v>
      </c>
      <c r="C308" s="87" t="s">
        <v>2</v>
      </c>
      <c r="D308" s="87"/>
      <c r="E308" s="87" t="str">
        <f t="shared" si="237"/>
        <v>X</v>
      </c>
      <c r="F308" s="87" t="s">
        <v>118</v>
      </c>
      <c r="G308" s="88">
        <v>15</v>
      </c>
      <c r="H308" s="87" t="str">
        <f t="shared" si="238"/>
        <v>XXX292/15</v>
      </c>
      <c r="I308" s="89" t="s">
        <v>3</v>
      </c>
      <c r="J308" s="89" t="s">
        <v>18</v>
      </c>
      <c r="K308" s="65">
        <v>0.77013888888888893</v>
      </c>
      <c r="L308" s="90">
        <v>0.7715277777777777</v>
      </c>
      <c r="M308" s="87" t="s">
        <v>20</v>
      </c>
      <c r="N308" s="91">
        <v>0.79513888888888884</v>
      </c>
      <c r="O308" s="87" t="s">
        <v>24</v>
      </c>
      <c r="P308" s="87"/>
      <c r="Q308" s="4">
        <f t="shared" si="240"/>
        <v>2.3611111111111138E-2</v>
      </c>
      <c r="R308" s="4">
        <f t="shared" si="241"/>
        <v>1.3888888888887729E-3</v>
      </c>
      <c r="S308" s="4">
        <f t="shared" si="242"/>
        <v>2.4999999999999911E-2</v>
      </c>
      <c r="T308" s="4">
        <f t="shared" si="244"/>
        <v>1.5277777777777835E-2</v>
      </c>
      <c r="U308" s="1">
        <v>18.3</v>
      </c>
      <c r="V308" s="1">
        <f>INDEX('Počty dní'!F:J,MATCH(E308,'Počty dní'!H:H,0),4)</f>
        <v>56</v>
      </c>
      <c r="W308" s="17">
        <f t="shared" si="243"/>
        <v>1024.8</v>
      </c>
      <c r="Y308" s="59"/>
      <c r="Z308" s="59"/>
      <c r="AA308" s="59"/>
    </row>
    <row r="309" spans="1:27" ht="15.75" thickBot="1" x14ac:dyDescent="0.3">
      <c r="A309" s="106" t="str">
        <f ca="1">CONCATENATE(INDIRECT("R[-3]C[0]",FALSE),"celkem")</f>
        <v>826celkem</v>
      </c>
      <c r="B309" s="107"/>
      <c r="C309" s="107" t="str">
        <f ca="1">INDIRECT("R[-1]C[12]",FALSE)</f>
        <v>Bělá</v>
      </c>
      <c r="D309" s="108"/>
      <c r="E309" s="107"/>
      <c r="F309" s="108"/>
      <c r="G309" s="109"/>
      <c r="H309" s="110"/>
      <c r="I309" s="111"/>
      <c r="J309" s="112" t="str">
        <f ca="1">INDIRECT("R[-3]C[0]",FALSE)</f>
        <v>V</v>
      </c>
      <c r="K309" s="113"/>
      <c r="L309" s="114"/>
      <c r="M309" s="115"/>
      <c r="N309" s="114"/>
      <c r="O309" s="116"/>
      <c r="P309" s="107"/>
      <c r="Q309" s="8">
        <f>SUM(Q299:Q308)</f>
        <v>0.23194444444444459</v>
      </c>
      <c r="R309" s="8">
        <f>SUM(R299:R308)</f>
        <v>1.6666666666666469E-2</v>
      </c>
      <c r="S309" s="8">
        <f>SUM(S299:S308)</f>
        <v>0.24861111111111106</v>
      </c>
      <c r="T309" s="8">
        <f>SUM(T299:T308)</f>
        <v>0.34375</v>
      </c>
      <c r="U309" s="9">
        <f>SUM(U299:U308)</f>
        <v>200.20000000000002</v>
      </c>
      <c r="V309" s="10"/>
      <c r="W309" s="11">
        <f>SUM(W299:W308)</f>
        <v>11211.2</v>
      </c>
      <c r="Y309" s="59"/>
      <c r="Z309" s="59"/>
      <c r="AA309" s="59"/>
    </row>
    <row r="310" spans="1:27" x14ac:dyDescent="0.25">
      <c r="L310" s="78"/>
      <c r="N310" s="79"/>
      <c r="Q310" s="2"/>
      <c r="R310" s="2"/>
      <c r="S310" s="2"/>
      <c r="T310" s="2"/>
      <c r="Y310" s="59"/>
      <c r="Z310" s="59"/>
      <c r="AA310" s="59"/>
    </row>
    <row r="311" spans="1:27" ht="15.75" thickBot="1" x14ac:dyDescent="0.3">
      <c r="Y311" s="59"/>
      <c r="Z311" s="59"/>
      <c r="AA311" s="59"/>
    </row>
    <row r="312" spans="1:27" x14ac:dyDescent="0.25">
      <c r="A312" s="80">
        <v>827</v>
      </c>
      <c r="B312" s="81">
        <v>8127</v>
      </c>
      <c r="C312" s="81" t="s">
        <v>2</v>
      </c>
      <c r="D312" s="81"/>
      <c r="E312" s="81" t="str">
        <f t="shared" ref="E312:E327" si="246">CONCATENATE(C312,D312)</f>
        <v>X</v>
      </c>
      <c r="F312" s="81" t="s">
        <v>118</v>
      </c>
      <c r="G312" s="82">
        <v>1</v>
      </c>
      <c r="H312" s="81" t="str">
        <f t="shared" ref="H312:H327" si="247">CONCATENATE(F312,"/",G312)</f>
        <v>XXX292/1</v>
      </c>
      <c r="I312" s="83" t="s">
        <v>3</v>
      </c>
      <c r="J312" s="83" t="s">
        <v>3</v>
      </c>
      <c r="K312" s="67">
        <v>0.20208333333333334</v>
      </c>
      <c r="L312" s="84">
        <v>0.20277777777777778</v>
      </c>
      <c r="M312" s="81" t="s">
        <v>26</v>
      </c>
      <c r="N312" s="85">
        <v>0.22222222222222221</v>
      </c>
      <c r="O312" s="81" t="s">
        <v>12</v>
      </c>
      <c r="P312" s="81" t="str">
        <f t="shared" ref="P312:P326" si="248">IF(M313=O312,"OK","POZOR")</f>
        <v>OK</v>
      </c>
      <c r="Q312" s="14">
        <f t="shared" ref="Q312:Q327" si="249">IF(ISNUMBER(G312),N312-L312,IF(F312="přejezd",N312-L312,0))</f>
        <v>1.9444444444444431E-2</v>
      </c>
      <c r="R312" s="14">
        <f t="shared" ref="R312:R327" si="250">IF(ISNUMBER(G312),L312-K312,0)</f>
        <v>6.9444444444444198E-4</v>
      </c>
      <c r="S312" s="14">
        <f t="shared" ref="S312:S327" si="251">Q312+R312</f>
        <v>2.0138888888888873E-2</v>
      </c>
      <c r="T312" s="14"/>
      <c r="U312" s="13">
        <v>13.9</v>
      </c>
      <c r="V312" s="13">
        <f>INDEX('Počty dní'!F:J,MATCH(E312,'Počty dní'!H:H,0),4)</f>
        <v>56</v>
      </c>
      <c r="W312" s="16">
        <f t="shared" ref="W312:W327" si="252">V312*U312</f>
        <v>778.4</v>
      </c>
      <c r="Y312" s="59"/>
      <c r="Z312" s="59"/>
      <c r="AA312" s="59"/>
    </row>
    <row r="313" spans="1:27" x14ac:dyDescent="0.25">
      <c r="A313" s="86">
        <v>827</v>
      </c>
      <c r="B313" s="87">
        <v>8127</v>
      </c>
      <c r="C313" s="87" t="s">
        <v>2</v>
      </c>
      <c r="D313" s="87"/>
      <c r="E313" s="87" t="str">
        <f t="shared" si="246"/>
        <v>X</v>
      </c>
      <c r="F313" s="87" t="s">
        <v>109</v>
      </c>
      <c r="G313" s="88"/>
      <c r="H313" s="87" t="str">
        <f t="shared" si="247"/>
        <v>přejezd/</v>
      </c>
      <c r="I313" s="89"/>
      <c r="J313" s="89" t="s">
        <v>3</v>
      </c>
      <c r="K313" s="65">
        <v>0.22222222222222221</v>
      </c>
      <c r="L313" s="90">
        <v>0.22222222222222221</v>
      </c>
      <c r="M313" s="87" t="s">
        <v>12</v>
      </c>
      <c r="N313" s="91">
        <v>0.22361111111111112</v>
      </c>
      <c r="O313" s="87" t="s">
        <v>13</v>
      </c>
      <c r="P313" s="87" t="str">
        <f t="shared" ref="P313:P316" si="253">IF(M314=O313,"OK","POZOR")</f>
        <v>OK</v>
      </c>
      <c r="Q313" s="4">
        <f t="shared" ref="Q313:Q316" si="254">IF(ISNUMBER(G313),N313-L313,IF(F313="přejezd",N313-L313,0))</f>
        <v>1.3888888888889117E-3</v>
      </c>
      <c r="R313" s="4">
        <f t="shared" ref="R313:R316" si="255">IF(ISNUMBER(G313),L313-K313,0)</f>
        <v>0</v>
      </c>
      <c r="S313" s="4">
        <f t="shared" ref="S313:S316" si="256">Q313+R313</f>
        <v>1.3888888888889117E-3</v>
      </c>
      <c r="T313" s="4">
        <f t="shared" ref="T313:T316" si="257">K313-N312</f>
        <v>0</v>
      </c>
      <c r="U313" s="1">
        <v>0</v>
      </c>
      <c r="V313" s="1">
        <f>INDEX('Počty dní'!F:J,MATCH(E313,'Počty dní'!H:H,0),4)</f>
        <v>56</v>
      </c>
      <c r="W313" s="17">
        <f t="shared" si="252"/>
        <v>0</v>
      </c>
      <c r="Y313" s="59"/>
      <c r="Z313" s="59"/>
      <c r="AA313" s="59"/>
    </row>
    <row r="314" spans="1:27" x14ac:dyDescent="0.25">
      <c r="A314" s="86">
        <v>827</v>
      </c>
      <c r="B314" s="87">
        <v>8127</v>
      </c>
      <c r="C314" s="87" t="s">
        <v>2</v>
      </c>
      <c r="D314" s="87"/>
      <c r="E314" s="87" t="str">
        <f t="shared" si="246"/>
        <v>X</v>
      </c>
      <c r="F314" s="87" t="s">
        <v>117</v>
      </c>
      <c r="G314" s="88">
        <v>3</v>
      </c>
      <c r="H314" s="87" t="str">
        <f t="shared" si="247"/>
        <v>XXX310/3</v>
      </c>
      <c r="I314" s="89" t="s">
        <v>3</v>
      </c>
      <c r="J314" s="89" t="s">
        <v>3</v>
      </c>
      <c r="K314" s="65">
        <v>0.22361111111111112</v>
      </c>
      <c r="L314" s="90">
        <v>0.22500000000000001</v>
      </c>
      <c r="M314" s="87" t="s">
        <v>13</v>
      </c>
      <c r="N314" s="91">
        <v>0.25486111111111109</v>
      </c>
      <c r="O314" s="87" t="s">
        <v>20</v>
      </c>
      <c r="P314" s="87" t="str">
        <f t="shared" si="253"/>
        <v>OK</v>
      </c>
      <c r="Q314" s="4">
        <f t="shared" si="254"/>
        <v>2.9861111111111088E-2</v>
      </c>
      <c r="R314" s="4">
        <f t="shared" si="255"/>
        <v>1.388888888888884E-3</v>
      </c>
      <c r="S314" s="4">
        <f t="shared" si="256"/>
        <v>3.1249999999999972E-2</v>
      </c>
      <c r="T314" s="4">
        <f t="shared" si="257"/>
        <v>0</v>
      </c>
      <c r="U314" s="1">
        <v>26.1</v>
      </c>
      <c r="V314" s="1">
        <f>INDEX('Počty dní'!F:J,MATCH(E314,'Počty dní'!H:H,0),4)</f>
        <v>56</v>
      </c>
      <c r="W314" s="17">
        <f t="shared" si="252"/>
        <v>1461.6000000000001</v>
      </c>
      <c r="Y314" s="59"/>
      <c r="Z314" s="59"/>
      <c r="AA314" s="59"/>
    </row>
    <row r="315" spans="1:27" x14ac:dyDescent="0.25">
      <c r="A315" s="86">
        <v>827</v>
      </c>
      <c r="B315" s="87">
        <v>8127</v>
      </c>
      <c r="C315" s="87" t="s">
        <v>2</v>
      </c>
      <c r="D315" s="87"/>
      <c r="E315" s="87" t="str">
        <f t="shared" si="246"/>
        <v>X</v>
      </c>
      <c r="F315" s="87" t="s">
        <v>118</v>
      </c>
      <c r="G315" s="88">
        <v>5</v>
      </c>
      <c r="H315" s="87" t="str">
        <f t="shared" si="247"/>
        <v>XXX292/5</v>
      </c>
      <c r="I315" s="89" t="s">
        <v>3</v>
      </c>
      <c r="J315" s="89" t="s">
        <v>3</v>
      </c>
      <c r="K315" s="65">
        <v>0.27013888888888887</v>
      </c>
      <c r="L315" s="90">
        <v>0.27152777777777776</v>
      </c>
      <c r="M315" s="87" t="s">
        <v>20</v>
      </c>
      <c r="N315" s="91">
        <v>0.30555555555555552</v>
      </c>
      <c r="O315" s="87" t="s">
        <v>12</v>
      </c>
      <c r="P315" s="87" t="str">
        <f t="shared" si="253"/>
        <v>OK</v>
      </c>
      <c r="Q315" s="4">
        <f t="shared" si="254"/>
        <v>3.4027777777777768E-2</v>
      </c>
      <c r="R315" s="4">
        <f t="shared" si="255"/>
        <v>1.388888888888884E-3</v>
      </c>
      <c r="S315" s="4">
        <f t="shared" si="256"/>
        <v>3.5416666666666652E-2</v>
      </c>
      <c r="T315" s="4">
        <f t="shared" si="257"/>
        <v>1.5277777777777779E-2</v>
      </c>
      <c r="U315" s="1">
        <v>25.5</v>
      </c>
      <c r="V315" s="1">
        <f>INDEX('Počty dní'!F:J,MATCH(E315,'Počty dní'!H:H,0),4)</f>
        <v>56</v>
      </c>
      <c r="W315" s="17">
        <f t="shared" si="252"/>
        <v>1428</v>
      </c>
      <c r="Y315" s="59"/>
      <c r="Z315" s="59"/>
      <c r="AA315" s="59"/>
    </row>
    <row r="316" spans="1:27" x14ac:dyDescent="0.25">
      <c r="A316" s="86">
        <v>827</v>
      </c>
      <c r="B316" s="87">
        <v>8127</v>
      </c>
      <c r="C316" s="87" t="s">
        <v>2</v>
      </c>
      <c r="D316" s="87"/>
      <c r="E316" s="87" t="str">
        <f t="shared" si="246"/>
        <v>X</v>
      </c>
      <c r="F316" s="87" t="s">
        <v>109</v>
      </c>
      <c r="G316" s="88"/>
      <c r="H316" s="87" t="str">
        <f t="shared" si="247"/>
        <v>přejezd/</v>
      </c>
      <c r="I316" s="89"/>
      <c r="J316" s="89" t="s">
        <v>3</v>
      </c>
      <c r="K316" s="65">
        <v>0.30555555555555558</v>
      </c>
      <c r="L316" s="90">
        <v>0.30555555555555558</v>
      </c>
      <c r="M316" s="87" t="s">
        <v>12</v>
      </c>
      <c r="N316" s="91">
        <v>0.30694444444444446</v>
      </c>
      <c r="O316" s="87" t="s">
        <v>13</v>
      </c>
      <c r="P316" s="87" t="str">
        <f t="shared" si="253"/>
        <v>OK</v>
      </c>
      <c r="Q316" s="4">
        <f t="shared" si="254"/>
        <v>1.388888888888884E-3</v>
      </c>
      <c r="R316" s="4">
        <f t="shared" si="255"/>
        <v>0</v>
      </c>
      <c r="S316" s="4">
        <f t="shared" si="256"/>
        <v>1.388888888888884E-3</v>
      </c>
      <c r="T316" s="4">
        <f t="shared" si="257"/>
        <v>0</v>
      </c>
      <c r="U316" s="1">
        <v>0</v>
      </c>
      <c r="V316" s="1">
        <f>INDEX('Počty dní'!F:J,MATCH(E316,'Počty dní'!H:H,0),4)</f>
        <v>56</v>
      </c>
      <c r="W316" s="17">
        <f t="shared" si="252"/>
        <v>0</v>
      </c>
      <c r="Y316" s="59"/>
      <c r="Z316" s="59"/>
      <c r="AA316" s="59"/>
    </row>
    <row r="317" spans="1:27" x14ac:dyDescent="0.25">
      <c r="A317" s="86">
        <v>827</v>
      </c>
      <c r="B317" s="87">
        <v>8127</v>
      </c>
      <c r="C317" s="87" t="s">
        <v>2</v>
      </c>
      <c r="D317" s="87"/>
      <c r="E317" s="87" t="str">
        <f t="shared" si="246"/>
        <v>X</v>
      </c>
      <c r="F317" s="87" t="s">
        <v>17</v>
      </c>
      <c r="G317" s="88">
        <v>8</v>
      </c>
      <c r="H317" s="87" t="str">
        <f t="shared" si="247"/>
        <v>XXX325/8</v>
      </c>
      <c r="I317" s="89" t="s">
        <v>3</v>
      </c>
      <c r="J317" s="89" t="s">
        <v>3</v>
      </c>
      <c r="K317" s="65">
        <v>0.3263888888888889</v>
      </c>
      <c r="L317" s="90">
        <v>0.32777777777777778</v>
      </c>
      <c r="M317" s="87" t="s">
        <v>13</v>
      </c>
      <c r="N317" s="91">
        <v>0.34861111111111115</v>
      </c>
      <c r="O317" s="87" t="s">
        <v>9</v>
      </c>
      <c r="P317" s="87" t="str">
        <f t="shared" si="248"/>
        <v>OK</v>
      </c>
      <c r="Q317" s="4">
        <f t="shared" si="249"/>
        <v>2.083333333333337E-2</v>
      </c>
      <c r="R317" s="4">
        <f t="shared" si="250"/>
        <v>1.388888888888884E-3</v>
      </c>
      <c r="S317" s="4">
        <f t="shared" si="251"/>
        <v>2.2222222222222254E-2</v>
      </c>
      <c r="T317" s="4">
        <f t="shared" ref="T317:T327" si="258">K317-N316</f>
        <v>1.9444444444444431E-2</v>
      </c>
      <c r="U317" s="1">
        <v>18</v>
      </c>
      <c r="V317" s="1">
        <f>INDEX('Počty dní'!F:J,MATCH(E317,'Počty dní'!H:H,0),4)</f>
        <v>56</v>
      </c>
      <c r="W317" s="17">
        <f t="shared" si="252"/>
        <v>1008</v>
      </c>
      <c r="Y317" s="59"/>
      <c r="Z317" s="59"/>
      <c r="AA317" s="59"/>
    </row>
    <row r="318" spans="1:27" x14ac:dyDescent="0.25">
      <c r="A318" s="86">
        <v>827</v>
      </c>
      <c r="B318" s="87">
        <v>8127</v>
      </c>
      <c r="C318" s="87" t="s">
        <v>2</v>
      </c>
      <c r="D318" s="87"/>
      <c r="E318" s="87" t="str">
        <f>CONCATENATE(C318,D318)</f>
        <v>X</v>
      </c>
      <c r="F318" s="87" t="s">
        <v>14</v>
      </c>
      <c r="G318" s="88">
        <v>3</v>
      </c>
      <c r="H318" s="87" t="str">
        <f>CONCATENATE(F318,"/",G318)</f>
        <v>XXX324/3</v>
      </c>
      <c r="I318" s="89" t="s">
        <v>3</v>
      </c>
      <c r="J318" s="89" t="s">
        <v>3</v>
      </c>
      <c r="K318" s="65">
        <v>0.40486111111111112</v>
      </c>
      <c r="L318" s="90">
        <v>0.40625</v>
      </c>
      <c r="M318" s="87" t="s">
        <v>9</v>
      </c>
      <c r="N318" s="91">
        <v>0.43611111111111112</v>
      </c>
      <c r="O318" s="87" t="s">
        <v>12</v>
      </c>
      <c r="P318" s="87" t="str">
        <f t="shared" ref="P318:P324" si="259">IF(M319=O318,"OK","POZOR")</f>
        <v>OK</v>
      </c>
      <c r="Q318" s="4">
        <f t="shared" ref="Q318:Q324" si="260">IF(ISNUMBER(G318),N318-L318,IF(F318="přejezd",N318-L318,0))</f>
        <v>2.9861111111111116E-2</v>
      </c>
      <c r="R318" s="4">
        <f t="shared" ref="R318:R324" si="261">IF(ISNUMBER(G318),L318-K318,0)</f>
        <v>1.388888888888884E-3</v>
      </c>
      <c r="S318" s="4">
        <f t="shared" ref="S318:S324" si="262">Q318+R318</f>
        <v>3.125E-2</v>
      </c>
      <c r="T318" s="4">
        <f t="shared" ref="T318:T324" si="263">K318-N317</f>
        <v>5.6249999999999967E-2</v>
      </c>
      <c r="U318" s="1">
        <v>21.3</v>
      </c>
      <c r="V318" s="1">
        <f>INDEX('Počty dní'!F:J,MATCH(E318,'Počty dní'!H:H,0),4)</f>
        <v>56</v>
      </c>
      <c r="W318" s="17">
        <f>V318*U318</f>
        <v>1192.8</v>
      </c>
      <c r="Y318" s="59"/>
      <c r="Z318" s="59"/>
      <c r="AA318" s="59"/>
    </row>
    <row r="319" spans="1:27" x14ac:dyDescent="0.25">
      <c r="A319" s="86">
        <v>827</v>
      </c>
      <c r="B319" s="87">
        <v>8127</v>
      </c>
      <c r="C319" s="87" t="s">
        <v>2</v>
      </c>
      <c r="D319" s="87"/>
      <c r="E319" s="87" t="str">
        <f>CONCATENATE(C319,D319)</f>
        <v>X</v>
      </c>
      <c r="F319" s="87" t="s">
        <v>109</v>
      </c>
      <c r="G319" s="88"/>
      <c r="H319" s="87" t="str">
        <f>CONCATENATE(F319,"/",G319)</f>
        <v>přejezd/</v>
      </c>
      <c r="I319" s="89"/>
      <c r="J319" s="89" t="s">
        <v>3</v>
      </c>
      <c r="K319" s="65">
        <v>0.43611111111111112</v>
      </c>
      <c r="L319" s="90">
        <v>0.43611111111111112</v>
      </c>
      <c r="M319" s="87" t="s">
        <v>12</v>
      </c>
      <c r="N319" s="91">
        <v>0.4375</v>
      </c>
      <c r="O319" s="87" t="s">
        <v>13</v>
      </c>
      <c r="P319" s="87" t="str">
        <f t="shared" si="259"/>
        <v>OK</v>
      </c>
      <c r="Q319" s="4">
        <f t="shared" si="260"/>
        <v>1.388888888888884E-3</v>
      </c>
      <c r="R319" s="4">
        <f t="shared" si="261"/>
        <v>0</v>
      </c>
      <c r="S319" s="4">
        <f t="shared" si="262"/>
        <v>1.388888888888884E-3</v>
      </c>
      <c r="T319" s="4">
        <f t="shared" si="263"/>
        <v>0</v>
      </c>
      <c r="U319" s="1">
        <v>0</v>
      </c>
      <c r="V319" s="1">
        <f>INDEX('Počty dní'!F:J,MATCH(E319,'Počty dní'!H:H,0),4)</f>
        <v>56</v>
      </c>
      <c r="W319" s="17">
        <f>V319*U319</f>
        <v>0</v>
      </c>
      <c r="Y319" s="59"/>
      <c r="Z319" s="59"/>
      <c r="AA319" s="59"/>
    </row>
    <row r="320" spans="1:27" x14ac:dyDescent="0.25">
      <c r="A320" s="86">
        <v>827</v>
      </c>
      <c r="B320" s="87">
        <v>8127</v>
      </c>
      <c r="C320" s="87" t="s">
        <v>2</v>
      </c>
      <c r="D320" s="87"/>
      <c r="E320" s="87" t="str">
        <f>CONCATENATE(C320,D320)</f>
        <v>X</v>
      </c>
      <c r="F320" s="87" t="s">
        <v>117</v>
      </c>
      <c r="G320" s="88">
        <v>11</v>
      </c>
      <c r="H320" s="87" t="str">
        <f>CONCATENATE(F320,"/",G320)</f>
        <v>XXX310/11</v>
      </c>
      <c r="I320" s="89" t="s">
        <v>3</v>
      </c>
      <c r="J320" s="89" t="s">
        <v>3</v>
      </c>
      <c r="K320" s="65">
        <v>0.47361111111111109</v>
      </c>
      <c r="L320" s="90">
        <v>0.47500000000000003</v>
      </c>
      <c r="M320" s="87" t="s">
        <v>13</v>
      </c>
      <c r="N320" s="91">
        <v>0.50486111111111109</v>
      </c>
      <c r="O320" s="87" t="s">
        <v>20</v>
      </c>
      <c r="P320" s="87" t="str">
        <f t="shared" si="259"/>
        <v>OK</v>
      </c>
      <c r="Q320" s="4">
        <f t="shared" si="260"/>
        <v>2.9861111111111061E-2</v>
      </c>
      <c r="R320" s="4">
        <f t="shared" si="261"/>
        <v>1.3888888888889395E-3</v>
      </c>
      <c r="S320" s="4">
        <f t="shared" si="262"/>
        <v>3.125E-2</v>
      </c>
      <c r="T320" s="4">
        <f t="shared" si="263"/>
        <v>3.6111111111111094E-2</v>
      </c>
      <c r="U320" s="1">
        <v>26.1</v>
      </c>
      <c r="V320" s="1">
        <f>INDEX('Počty dní'!F:J,MATCH(E320,'Počty dní'!H:H,0),4)</f>
        <v>56</v>
      </c>
      <c r="W320" s="17">
        <f>V320*U320</f>
        <v>1461.6000000000001</v>
      </c>
      <c r="Y320" s="59"/>
      <c r="Z320" s="59"/>
      <c r="AA320" s="59"/>
    </row>
    <row r="321" spans="1:27" x14ac:dyDescent="0.25">
      <c r="A321" s="86">
        <v>827</v>
      </c>
      <c r="B321" s="87">
        <v>8127</v>
      </c>
      <c r="C321" s="87" t="s">
        <v>2</v>
      </c>
      <c r="D321" s="87"/>
      <c r="E321" s="87" t="str">
        <f>CONCATENATE(C321,D321)</f>
        <v>X</v>
      </c>
      <c r="F321" s="87" t="s">
        <v>117</v>
      </c>
      <c r="G321" s="88">
        <v>20</v>
      </c>
      <c r="H321" s="87" t="str">
        <f>CONCATENATE(F321,"/",G321)</f>
        <v>XXX310/20</v>
      </c>
      <c r="I321" s="89" t="s">
        <v>3</v>
      </c>
      <c r="J321" s="89" t="s">
        <v>3</v>
      </c>
      <c r="K321" s="65">
        <v>0.57499999999999996</v>
      </c>
      <c r="L321" s="90">
        <v>0.57638888888888895</v>
      </c>
      <c r="M321" s="87" t="s">
        <v>20</v>
      </c>
      <c r="N321" s="91">
        <v>0.60625000000000007</v>
      </c>
      <c r="O321" s="87" t="s">
        <v>13</v>
      </c>
      <c r="P321" s="87" t="str">
        <f t="shared" si="259"/>
        <v>OK</v>
      </c>
      <c r="Q321" s="4">
        <f t="shared" si="260"/>
        <v>2.9861111111111116E-2</v>
      </c>
      <c r="R321" s="4">
        <f t="shared" si="261"/>
        <v>1.388888888888995E-3</v>
      </c>
      <c r="S321" s="4">
        <f t="shared" si="262"/>
        <v>3.1250000000000111E-2</v>
      </c>
      <c r="T321" s="4">
        <f t="shared" si="263"/>
        <v>7.0138888888888862E-2</v>
      </c>
      <c r="U321" s="1">
        <v>26.1</v>
      </c>
      <c r="V321" s="1">
        <f>INDEX('Počty dní'!F:J,MATCH(E321,'Počty dní'!H:H,0),4)</f>
        <v>56</v>
      </c>
      <c r="W321" s="17">
        <f>V321*U321</f>
        <v>1461.6000000000001</v>
      </c>
      <c r="Y321" s="59"/>
      <c r="Z321" s="59"/>
      <c r="AA321" s="59"/>
    </row>
    <row r="322" spans="1:27" x14ac:dyDescent="0.25">
      <c r="A322" s="86">
        <v>827</v>
      </c>
      <c r="B322" s="87">
        <v>8127</v>
      </c>
      <c r="C322" s="87" t="s">
        <v>2</v>
      </c>
      <c r="D322" s="87"/>
      <c r="E322" s="87" t="str">
        <f t="shared" si="246"/>
        <v>X</v>
      </c>
      <c r="F322" s="87" t="s">
        <v>109</v>
      </c>
      <c r="G322" s="88"/>
      <c r="H322" s="87" t="str">
        <f t="shared" si="247"/>
        <v>přejezd/</v>
      </c>
      <c r="I322" s="89"/>
      <c r="J322" s="89" t="s">
        <v>3</v>
      </c>
      <c r="K322" s="65">
        <v>0.60624999999999996</v>
      </c>
      <c r="L322" s="90">
        <v>0.60624999999999996</v>
      </c>
      <c r="M322" s="87" t="s">
        <v>13</v>
      </c>
      <c r="N322" s="91">
        <v>0.60763888888888884</v>
      </c>
      <c r="O322" s="87" t="s">
        <v>12</v>
      </c>
      <c r="P322" s="87" t="str">
        <f t="shared" si="259"/>
        <v>OK</v>
      </c>
      <c r="Q322" s="4">
        <f t="shared" si="260"/>
        <v>1.388888888888884E-3</v>
      </c>
      <c r="R322" s="4">
        <f t="shared" si="261"/>
        <v>0</v>
      </c>
      <c r="S322" s="4">
        <f t="shared" si="262"/>
        <v>1.388888888888884E-3</v>
      </c>
      <c r="T322" s="4">
        <f t="shared" si="263"/>
        <v>0</v>
      </c>
      <c r="U322" s="1">
        <v>0</v>
      </c>
      <c r="V322" s="1">
        <f>INDEX('Počty dní'!F:J,MATCH(E322,'Počty dní'!H:H,0),4)</f>
        <v>56</v>
      </c>
      <c r="W322" s="17">
        <f t="shared" si="252"/>
        <v>0</v>
      </c>
      <c r="Y322" s="59"/>
      <c r="Z322" s="59"/>
      <c r="AA322" s="59"/>
    </row>
    <row r="323" spans="1:27" x14ac:dyDescent="0.25">
      <c r="A323" s="86">
        <v>827</v>
      </c>
      <c r="B323" s="87">
        <v>8127</v>
      </c>
      <c r="C323" s="87" t="s">
        <v>2</v>
      </c>
      <c r="D323" s="87"/>
      <c r="E323" s="87" t="str">
        <f t="shared" si="246"/>
        <v>X</v>
      </c>
      <c r="F323" s="87" t="s">
        <v>118</v>
      </c>
      <c r="G323" s="88">
        <v>14</v>
      </c>
      <c r="H323" s="87" t="str">
        <f t="shared" si="247"/>
        <v>XXX292/14</v>
      </c>
      <c r="I323" s="89" t="s">
        <v>3</v>
      </c>
      <c r="J323" s="89" t="s">
        <v>3</v>
      </c>
      <c r="K323" s="65">
        <v>0.60763888888888884</v>
      </c>
      <c r="L323" s="90">
        <v>0.60972222222222217</v>
      </c>
      <c r="M323" s="87" t="s">
        <v>12</v>
      </c>
      <c r="N323" s="91">
        <v>0.64374999999999993</v>
      </c>
      <c r="O323" s="87" t="s">
        <v>20</v>
      </c>
      <c r="P323" s="87" t="str">
        <f t="shared" si="259"/>
        <v>OK</v>
      </c>
      <c r="Q323" s="4">
        <f t="shared" si="260"/>
        <v>3.4027777777777768E-2</v>
      </c>
      <c r="R323" s="4">
        <f t="shared" si="261"/>
        <v>2.0833333333333259E-3</v>
      </c>
      <c r="S323" s="4">
        <f t="shared" si="262"/>
        <v>3.6111111111111094E-2</v>
      </c>
      <c r="T323" s="4">
        <f t="shared" si="263"/>
        <v>0</v>
      </c>
      <c r="U323" s="1">
        <v>25.5</v>
      </c>
      <c r="V323" s="1">
        <f>INDEX('Počty dní'!F:J,MATCH(E323,'Počty dní'!H:H,0),4)</f>
        <v>56</v>
      </c>
      <c r="W323" s="17">
        <f t="shared" si="252"/>
        <v>1428</v>
      </c>
      <c r="Y323" s="59"/>
      <c r="Z323" s="59"/>
      <c r="AA323" s="59"/>
    </row>
    <row r="324" spans="1:27" x14ac:dyDescent="0.25">
      <c r="A324" s="86">
        <v>827</v>
      </c>
      <c r="B324" s="87">
        <v>8127</v>
      </c>
      <c r="C324" s="87" t="s">
        <v>2</v>
      </c>
      <c r="D324" s="87"/>
      <c r="E324" s="87" t="str">
        <f t="shared" si="246"/>
        <v>X</v>
      </c>
      <c r="F324" s="87" t="s">
        <v>39</v>
      </c>
      <c r="G324" s="88">
        <v>17</v>
      </c>
      <c r="H324" s="87" t="str">
        <f t="shared" si="247"/>
        <v>XXX285/17</v>
      </c>
      <c r="I324" s="89" t="s">
        <v>3</v>
      </c>
      <c r="J324" s="89" t="s">
        <v>3</v>
      </c>
      <c r="K324" s="65">
        <v>0.64930555555555558</v>
      </c>
      <c r="L324" s="90">
        <v>0.65069444444444446</v>
      </c>
      <c r="M324" s="87" t="s">
        <v>20</v>
      </c>
      <c r="N324" s="91">
        <v>0.66180555555555554</v>
      </c>
      <c r="O324" s="87" t="s">
        <v>42</v>
      </c>
      <c r="P324" s="87" t="str">
        <f t="shared" si="259"/>
        <v>OK</v>
      </c>
      <c r="Q324" s="4">
        <f t="shared" si="260"/>
        <v>1.1111111111111072E-2</v>
      </c>
      <c r="R324" s="4">
        <f t="shared" si="261"/>
        <v>1.388888888888884E-3</v>
      </c>
      <c r="S324" s="4">
        <f t="shared" si="262"/>
        <v>1.2499999999999956E-2</v>
      </c>
      <c r="T324" s="4">
        <f t="shared" si="263"/>
        <v>5.5555555555556468E-3</v>
      </c>
      <c r="U324" s="1">
        <v>10.4</v>
      </c>
      <c r="V324" s="1">
        <f>INDEX('Počty dní'!F:J,MATCH(E324,'Počty dní'!H:H,0),4)</f>
        <v>56</v>
      </c>
      <c r="W324" s="17">
        <f t="shared" si="252"/>
        <v>582.4</v>
      </c>
      <c r="Y324" s="59"/>
      <c r="Z324" s="59"/>
      <c r="AA324" s="59"/>
    </row>
    <row r="325" spans="1:27" x14ac:dyDescent="0.25">
      <c r="A325" s="86">
        <v>827</v>
      </c>
      <c r="B325" s="87">
        <v>8127</v>
      </c>
      <c r="C325" s="87" t="s">
        <v>2</v>
      </c>
      <c r="D325" s="87"/>
      <c r="E325" s="87" t="str">
        <f t="shared" si="246"/>
        <v>X</v>
      </c>
      <c r="F325" s="87" t="s">
        <v>39</v>
      </c>
      <c r="G325" s="88">
        <v>18</v>
      </c>
      <c r="H325" s="87" t="str">
        <f t="shared" si="247"/>
        <v>XXX285/18</v>
      </c>
      <c r="I325" s="89" t="s">
        <v>3</v>
      </c>
      <c r="J325" s="89" t="s">
        <v>3</v>
      </c>
      <c r="K325" s="65">
        <v>0.66180555555555554</v>
      </c>
      <c r="L325" s="90">
        <v>0.66249999999999998</v>
      </c>
      <c r="M325" s="87" t="s">
        <v>42</v>
      </c>
      <c r="N325" s="91">
        <v>0.67361111111111116</v>
      </c>
      <c r="O325" s="87" t="s">
        <v>20</v>
      </c>
      <c r="P325" s="87" t="str">
        <f t="shared" si="248"/>
        <v>OK</v>
      </c>
      <c r="Q325" s="4">
        <f t="shared" si="249"/>
        <v>1.1111111111111183E-2</v>
      </c>
      <c r="R325" s="4">
        <f t="shared" si="250"/>
        <v>6.9444444444444198E-4</v>
      </c>
      <c r="S325" s="4">
        <f t="shared" si="251"/>
        <v>1.1805555555555625E-2</v>
      </c>
      <c r="T325" s="4">
        <f t="shared" si="258"/>
        <v>0</v>
      </c>
      <c r="U325" s="1">
        <v>10.4</v>
      </c>
      <c r="V325" s="1">
        <f>INDEX('Počty dní'!F:J,MATCH(E325,'Počty dní'!H:H,0),4)</f>
        <v>56</v>
      </c>
      <c r="W325" s="17">
        <f t="shared" si="252"/>
        <v>582.4</v>
      </c>
      <c r="Y325" s="59"/>
      <c r="Z325" s="59"/>
      <c r="AA325" s="59"/>
    </row>
    <row r="326" spans="1:27" x14ac:dyDescent="0.25">
      <c r="A326" s="86">
        <v>827</v>
      </c>
      <c r="B326" s="87">
        <v>8127</v>
      </c>
      <c r="C326" s="87" t="s">
        <v>2</v>
      </c>
      <c r="D326" s="87"/>
      <c r="E326" s="87" t="str">
        <f t="shared" si="246"/>
        <v>X</v>
      </c>
      <c r="F326" s="87" t="s">
        <v>118</v>
      </c>
      <c r="G326" s="88">
        <v>13</v>
      </c>
      <c r="H326" s="87" t="str">
        <f t="shared" si="247"/>
        <v>XXX292/13</v>
      </c>
      <c r="I326" s="89" t="s">
        <v>3</v>
      </c>
      <c r="J326" s="89" t="s">
        <v>3</v>
      </c>
      <c r="K326" s="65">
        <v>0.68680555555555556</v>
      </c>
      <c r="L326" s="90">
        <v>0.68819444444444444</v>
      </c>
      <c r="M326" s="87" t="s">
        <v>20</v>
      </c>
      <c r="N326" s="91">
        <v>0.72222222222222221</v>
      </c>
      <c r="O326" s="87" t="s">
        <v>12</v>
      </c>
      <c r="P326" s="87" t="str">
        <f t="shared" si="248"/>
        <v>OK</v>
      </c>
      <c r="Q326" s="4">
        <f t="shared" si="249"/>
        <v>3.4027777777777768E-2</v>
      </c>
      <c r="R326" s="4">
        <f t="shared" si="250"/>
        <v>1.388888888888884E-3</v>
      </c>
      <c r="S326" s="4">
        <f t="shared" si="251"/>
        <v>3.5416666666666652E-2</v>
      </c>
      <c r="T326" s="4">
        <f t="shared" si="258"/>
        <v>1.3194444444444398E-2</v>
      </c>
      <c r="U326" s="1">
        <v>25.5</v>
      </c>
      <c r="V326" s="1">
        <f>INDEX('Počty dní'!F:J,MATCH(E326,'Počty dní'!H:H,0),4)</f>
        <v>56</v>
      </c>
      <c r="W326" s="17">
        <f t="shared" si="252"/>
        <v>1428</v>
      </c>
      <c r="Y326" s="59"/>
      <c r="Z326" s="59"/>
      <c r="AA326" s="59"/>
    </row>
    <row r="327" spans="1:27" ht="15.75" thickBot="1" x14ac:dyDescent="0.3">
      <c r="A327" s="86">
        <v>827</v>
      </c>
      <c r="B327" s="87">
        <v>8127</v>
      </c>
      <c r="C327" s="87" t="s">
        <v>2</v>
      </c>
      <c r="D327" s="87"/>
      <c r="E327" s="87" t="str">
        <f t="shared" si="246"/>
        <v>X</v>
      </c>
      <c r="F327" s="87" t="s">
        <v>118</v>
      </c>
      <c r="G327" s="88">
        <v>18</v>
      </c>
      <c r="H327" s="87" t="str">
        <f t="shared" si="247"/>
        <v>XXX292/18</v>
      </c>
      <c r="I327" s="89" t="s">
        <v>3</v>
      </c>
      <c r="J327" s="89" t="s">
        <v>3</v>
      </c>
      <c r="K327" s="65">
        <v>0.77500000000000002</v>
      </c>
      <c r="L327" s="90">
        <v>0.77638888888888891</v>
      </c>
      <c r="M327" s="87" t="s">
        <v>12</v>
      </c>
      <c r="N327" s="91">
        <v>0.79583333333333339</v>
      </c>
      <c r="O327" s="87" t="s">
        <v>26</v>
      </c>
      <c r="P327" s="87"/>
      <c r="Q327" s="4">
        <f t="shared" si="249"/>
        <v>1.9444444444444486E-2</v>
      </c>
      <c r="R327" s="4">
        <f t="shared" si="250"/>
        <v>1.388888888888884E-3</v>
      </c>
      <c r="S327" s="4">
        <f t="shared" si="251"/>
        <v>2.083333333333337E-2</v>
      </c>
      <c r="T327" s="4">
        <f t="shared" si="258"/>
        <v>5.2777777777777812E-2</v>
      </c>
      <c r="U327" s="1">
        <v>13.9</v>
      </c>
      <c r="V327" s="1">
        <f>INDEX('Počty dní'!F:J,MATCH(E327,'Počty dní'!H:H,0),4)</f>
        <v>56</v>
      </c>
      <c r="W327" s="17">
        <f t="shared" si="252"/>
        <v>778.4</v>
      </c>
      <c r="Y327" s="59"/>
      <c r="Z327" s="59"/>
      <c r="AA327" s="59"/>
    </row>
    <row r="328" spans="1:27" ht="15.75" thickBot="1" x14ac:dyDescent="0.3">
      <c r="A328" s="106" t="str">
        <f ca="1">CONCATENATE(INDIRECT("R[-3]C[0]",FALSE),"celkem")</f>
        <v>827celkem</v>
      </c>
      <c r="B328" s="107"/>
      <c r="C328" s="107" t="str">
        <f ca="1">INDIRECT("R[-1]C[12]",FALSE)</f>
        <v>Častrov</v>
      </c>
      <c r="D328" s="108"/>
      <c r="E328" s="107"/>
      <c r="F328" s="108"/>
      <c r="G328" s="109"/>
      <c r="H328" s="110"/>
      <c r="I328" s="111"/>
      <c r="J328" s="112" t="str">
        <f ca="1">INDIRECT("R[-3]C[0]",FALSE)</f>
        <v>S</v>
      </c>
      <c r="K328" s="113"/>
      <c r="L328" s="114"/>
      <c r="M328" s="115"/>
      <c r="N328" s="114"/>
      <c r="O328" s="116"/>
      <c r="P328" s="107"/>
      <c r="Q328" s="8">
        <f>SUM(Q312:Q327)</f>
        <v>0.30902777777777779</v>
      </c>
      <c r="R328" s="8">
        <f>SUM(R312:R327)</f>
        <v>1.5972222222222332E-2</v>
      </c>
      <c r="S328" s="8">
        <f>SUM(S312:S327)</f>
        <v>0.32500000000000012</v>
      </c>
      <c r="T328" s="8">
        <f>SUM(T312:T327)</f>
        <v>0.26874999999999999</v>
      </c>
      <c r="U328" s="9">
        <f>SUM(U312:U327)</f>
        <v>242.70000000000002</v>
      </c>
      <c r="V328" s="10"/>
      <c r="W328" s="11">
        <f>SUM(W312:W327)</f>
        <v>13591.199999999999</v>
      </c>
      <c r="Y328" s="59"/>
      <c r="Z328" s="59"/>
      <c r="AA328" s="59"/>
    </row>
    <row r="329" spans="1:27" x14ac:dyDescent="0.25">
      <c r="L329" s="78"/>
      <c r="N329" s="79"/>
      <c r="Q329" s="2"/>
      <c r="R329" s="2"/>
      <c r="S329" s="2"/>
      <c r="T329" s="2"/>
      <c r="Y329" s="59"/>
      <c r="Z329" s="59"/>
      <c r="AA329" s="59"/>
    </row>
    <row r="330" spans="1:27" ht="15.75" thickBot="1" x14ac:dyDescent="0.3">
      <c r="L330" s="78"/>
      <c r="N330" s="79"/>
      <c r="Q330" s="2"/>
      <c r="R330" s="2"/>
      <c r="S330" s="2"/>
      <c r="T330" s="2"/>
      <c r="V330" s="2"/>
      <c r="W330" s="2"/>
      <c r="Y330" s="59"/>
      <c r="Z330" s="59"/>
      <c r="AA330" s="59"/>
    </row>
    <row r="331" spans="1:27" x14ac:dyDescent="0.25">
      <c r="A331" s="98">
        <v>828</v>
      </c>
      <c r="B331" s="81">
        <v>8128</v>
      </c>
      <c r="C331" s="81" t="s">
        <v>2</v>
      </c>
      <c r="D331" s="81"/>
      <c r="E331" s="81" t="str">
        <f>CONCATENATE(C331,D331)</f>
        <v>X</v>
      </c>
      <c r="F331" s="81" t="s">
        <v>14</v>
      </c>
      <c r="G331" s="82">
        <v>2</v>
      </c>
      <c r="H331" s="81" t="str">
        <f t="shared" ref="H331:H333" si="264">CONCATENATE(F331,"/",G331)</f>
        <v>XXX324/2</v>
      </c>
      <c r="I331" s="83" t="s">
        <v>3</v>
      </c>
      <c r="J331" s="83" t="s">
        <v>3</v>
      </c>
      <c r="K331" s="67">
        <v>0.19236111111111112</v>
      </c>
      <c r="L331" s="84">
        <v>0.19375000000000001</v>
      </c>
      <c r="M331" s="81" t="s">
        <v>13</v>
      </c>
      <c r="N331" s="85">
        <v>0.22083333333333333</v>
      </c>
      <c r="O331" s="81" t="s">
        <v>9</v>
      </c>
      <c r="P331" s="81" t="str">
        <f t="shared" ref="P331:P334" si="265">IF(M332=O331,"OK","POZOR")</f>
        <v>OK</v>
      </c>
      <c r="Q331" s="14">
        <f t="shared" ref="Q331:Q335" si="266">IF(ISNUMBER(G331),N331-L331,IF(F331="přejezd",N331-L331,0))</f>
        <v>2.708333333333332E-2</v>
      </c>
      <c r="R331" s="14">
        <f t="shared" ref="R331:R335" si="267">IF(ISNUMBER(G331),L331-K331,0)</f>
        <v>1.388888888888884E-3</v>
      </c>
      <c r="S331" s="14">
        <f t="shared" ref="S331:S335" si="268">Q331+R331</f>
        <v>2.8472222222222204E-2</v>
      </c>
      <c r="T331" s="14"/>
      <c r="U331" s="13">
        <v>20.2</v>
      </c>
      <c r="V331" s="13">
        <f>INDEX('Počty dní'!F:J,MATCH(E331,'Počty dní'!H:H,0),4)</f>
        <v>56</v>
      </c>
      <c r="W331" s="16">
        <f>V331*U331</f>
        <v>1131.2</v>
      </c>
      <c r="Y331" s="59"/>
      <c r="Z331" s="59"/>
      <c r="AA331" s="59"/>
    </row>
    <row r="332" spans="1:27" x14ac:dyDescent="0.25">
      <c r="A332" s="99">
        <v>828</v>
      </c>
      <c r="B332" s="87">
        <v>8128</v>
      </c>
      <c r="C332" s="87" t="s">
        <v>2</v>
      </c>
      <c r="D332" s="87"/>
      <c r="E332" s="87" t="str">
        <f t="shared" ref="E332" si="269">CONCATENATE(C332,D332)</f>
        <v>X</v>
      </c>
      <c r="F332" s="87" t="s">
        <v>14</v>
      </c>
      <c r="G332" s="88">
        <v>1</v>
      </c>
      <c r="H332" s="87" t="str">
        <f t="shared" si="264"/>
        <v>XXX324/1</v>
      </c>
      <c r="I332" s="89" t="s">
        <v>3</v>
      </c>
      <c r="J332" s="89" t="s">
        <v>3</v>
      </c>
      <c r="K332" s="65">
        <v>0.23819444444444443</v>
      </c>
      <c r="L332" s="90">
        <v>0.23958333333333334</v>
      </c>
      <c r="M332" s="87" t="s">
        <v>9</v>
      </c>
      <c r="N332" s="91">
        <v>0.26944444444444443</v>
      </c>
      <c r="O332" s="87" t="s">
        <v>12</v>
      </c>
      <c r="P332" s="87" t="str">
        <f t="shared" si="265"/>
        <v>OK</v>
      </c>
      <c r="Q332" s="4">
        <f t="shared" si="266"/>
        <v>2.9861111111111088E-2</v>
      </c>
      <c r="R332" s="4">
        <f t="shared" si="267"/>
        <v>1.3888888888889117E-3</v>
      </c>
      <c r="S332" s="4">
        <f t="shared" si="268"/>
        <v>3.125E-2</v>
      </c>
      <c r="T332" s="4">
        <f t="shared" ref="T332:T335" si="270">K332-N331</f>
        <v>1.7361111111111105E-2</v>
      </c>
      <c r="U332" s="1">
        <v>21.3</v>
      </c>
      <c r="V332" s="1">
        <f>INDEX('Počty dní'!F:J,MATCH(E332,'Počty dní'!H:H,0),4)</f>
        <v>56</v>
      </c>
      <c r="W332" s="17">
        <f t="shared" ref="W332" si="271">V332*U332</f>
        <v>1192.8</v>
      </c>
      <c r="Y332" s="59"/>
      <c r="Z332" s="59"/>
      <c r="AA332" s="59"/>
    </row>
    <row r="333" spans="1:27" x14ac:dyDescent="0.25">
      <c r="A333" s="99">
        <v>828</v>
      </c>
      <c r="B333" s="87">
        <v>8128</v>
      </c>
      <c r="C333" s="87" t="s">
        <v>2</v>
      </c>
      <c r="D333" s="87"/>
      <c r="E333" s="87" t="str">
        <f t="shared" ref="E333:E343" si="272">CONCATENATE(C333,D333)</f>
        <v>X</v>
      </c>
      <c r="F333" s="87" t="s">
        <v>109</v>
      </c>
      <c r="G333" s="88"/>
      <c r="H333" s="87" t="str">
        <f t="shared" si="264"/>
        <v>přejezd/</v>
      </c>
      <c r="I333" s="89"/>
      <c r="J333" s="89" t="s">
        <v>3</v>
      </c>
      <c r="K333" s="65">
        <v>0.26944444444444443</v>
      </c>
      <c r="L333" s="90">
        <v>0.26944444444444443</v>
      </c>
      <c r="M333" s="87" t="s">
        <v>12</v>
      </c>
      <c r="N333" s="91">
        <v>0.27083333333333331</v>
      </c>
      <c r="O333" s="87" t="s">
        <v>13</v>
      </c>
      <c r="P333" s="87" t="str">
        <f t="shared" si="265"/>
        <v>OK</v>
      </c>
      <c r="Q333" s="4">
        <f t="shared" ref="Q333:Q334" si="273">IF(ISNUMBER(G333),N333-L333,IF(F333="přejezd",N333-L333,0))</f>
        <v>1.388888888888884E-3</v>
      </c>
      <c r="R333" s="4">
        <f t="shared" ref="R333:R334" si="274">IF(ISNUMBER(G333),L333-K333,0)</f>
        <v>0</v>
      </c>
      <c r="S333" s="4">
        <f t="shared" ref="S333:S334" si="275">Q333+R333</f>
        <v>1.388888888888884E-3</v>
      </c>
      <c r="T333" s="4">
        <f t="shared" ref="T333:T334" si="276">K333-N332</f>
        <v>0</v>
      </c>
      <c r="U333" s="1">
        <v>0</v>
      </c>
      <c r="V333" s="1">
        <f>INDEX('Počty dní'!F:J,MATCH(E333,'Počty dní'!H:H,0),4)</f>
        <v>56</v>
      </c>
      <c r="W333" s="17">
        <f t="shared" ref="W333:W343" si="277">V333*U333</f>
        <v>0</v>
      </c>
      <c r="Y333" s="59"/>
      <c r="Z333" s="59"/>
      <c r="AA333" s="59"/>
    </row>
    <row r="334" spans="1:27" x14ac:dyDescent="0.25">
      <c r="A334" s="99">
        <v>828</v>
      </c>
      <c r="B334" s="87">
        <v>8128</v>
      </c>
      <c r="C334" s="87" t="s">
        <v>2</v>
      </c>
      <c r="D334" s="87"/>
      <c r="E334" s="87" t="str">
        <f t="shared" si="272"/>
        <v>X</v>
      </c>
      <c r="F334" s="87" t="s">
        <v>118</v>
      </c>
      <c r="G334" s="88">
        <v>6</v>
      </c>
      <c r="H334" s="87" t="str">
        <f t="shared" ref="H334:H343" si="278">CONCATENATE(F334,"/",G334)</f>
        <v>XXX292/6</v>
      </c>
      <c r="I334" s="89" t="s">
        <v>3</v>
      </c>
      <c r="J334" s="89" t="s">
        <v>3</v>
      </c>
      <c r="K334" s="65">
        <v>0.27777777777777779</v>
      </c>
      <c r="L334" s="90">
        <v>0.27847222222222223</v>
      </c>
      <c r="M334" s="87" t="s">
        <v>13</v>
      </c>
      <c r="N334" s="91">
        <v>0.31041666666666667</v>
      </c>
      <c r="O334" s="87" t="s">
        <v>20</v>
      </c>
      <c r="P334" s="87" t="str">
        <f t="shared" si="265"/>
        <v>OK</v>
      </c>
      <c r="Q334" s="4">
        <f t="shared" si="273"/>
        <v>3.1944444444444442E-2</v>
      </c>
      <c r="R334" s="4">
        <f t="shared" si="274"/>
        <v>6.9444444444444198E-4</v>
      </c>
      <c r="S334" s="4">
        <f t="shared" si="275"/>
        <v>3.2638888888888884E-2</v>
      </c>
      <c r="T334" s="4">
        <f t="shared" si="276"/>
        <v>6.9444444444444753E-3</v>
      </c>
      <c r="U334" s="1">
        <v>24.4</v>
      </c>
      <c r="V334" s="1">
        <f>INDEX('Počty dní'!F:J,MATCH(E334,'Počty dní'!H:H,0),4)</f>
        <v>56</v>
      </c>
      <c r="W334" s="17">
        <f t="shared" si="277"/>
        <v>1366.3999999999999</v>
      </c>
      <c r="Y334" s="59"/>
      <c r="Z334" s="59"/>
      <c r="AA334" s="59"/>
    </row>
    <row r="335" spans="1:27" x14ac:dyDescent="0.25">
      <c r="A335" s="99">
        <v>828</v>
      </c>
      <c r="B335" s="87">
        <v>8128</v>
      </c>
      <c r="C335" s="87" t="s">
        <v>2</v>
      </c>
      <c r="D335" s="87"/>
      <c r="E335" s="87" t="str">
        <f t="shared" si="272"/>
        <v>X</v>
      </c>
      <c r="F335" s="87" t="s">
        <v>117</v>
      </c>
      <c r="G335" s="88">
        <v>12</v>
      </c>
      <c r="H335" s="87" t="str">
        <f t="shared" si="278"/>
        <v>XXX310/12</v>
      </c>
      <c r="I335" s="89" t="s">
        <v>3</v>
      </c>
      <c r="J335" s="89" t="s">
        <v>3</v>
      </c>
      <c r="K335" s="65">
        <v>0.32500000000000001</v>
      </c>
      <c r="L335" s="90">
        <v>0.3263888888888889</v>
      </c>
      <c r="M335" s="87" t="s">
        <v>20</v>
      </c>
      <c r="N335" s="91">
        <v>0.35625000000000001</v>
      </c>
      <c r="O335" s="87" t="s">
        <v>13</v>
      </c>
      <c r="P335" s="87" t="str">
        <f>IF(M336=O335,"OK","POZOR")</f>
        <v>OK</v>
      </c>
      <c r="Q335" s="4">
        <f t="shared" si="266"/>
        <v>2.9861111111111116E-2</v>
      </c>
      <c r="R335" s="4">
        <f t="shared" si="267"/>
        <v>1.388888888888884E-3</v>
      </c>
      <c r="S335" s="4">
        <f t="shared" si="268"/>
        <v>3.125E-2</v>
      </c>
      <c r="T335" s="4">
        <f t="shared" si="270"/>
        <v>1.4583333333333337E-2</v>
      </c>
      <c r="U335" s="1">
        <v>26.1</v>
      </c>
      <c r="V335" s="1">
        <f>INDEX('Počty dní'!F:J,MATCH(E335,'Počty dní'!H:H,0),4)</f>
        <v>56</v>
      </c>
      <c r="W335" s="17">
        <f t="shared" si="277"/>
        <v>1461.6000000000001</v>
      </c>
      <c r="Y335" s="59"/>
      <c r="Z335" s="59"/>
      <c r="AA335" s="59"/>
    </row>
    <row r="336" spans="1:27" x14ac:dyDescent="0.25">
      <c r="A336" s="99">
        <v>828</v>
      </c>
      <c r="B336" s="87">
        <v>8128</v>
      </c>
      <c r="C336" s="87" t="s">
        <v>2</v>
      </c>
      <c r="D336" s="87"/>
      <c r="E336" s="87" t="str">
        <f t="shared" si="272"/>
        <v>X</v>
      </c>
      <c r="F336" s="87" t="s">
        <v>117</v>
      </c>
      <c r="G336" s="88">
        <v>9</v>
      </c>
      <c r="H336" s="87" t="str">
        <f t="shared" si="278"/>
        <v>XXX310/9</v>
      </c>
      <c r="I336" s="89" t="s">
        <v>3</v>
      </c>
      <c r="J336" s="89" t="s">
        <v>3</v>
      </c>
      <c r="K336" s="65">
        <v>0.39027777777777778</v>
      </c>
      <c r="L336" s="90">
        <v>0.39166666666666666</v>
      </c>
      <c r="M336" s="87" t="s">
        <v>13</v>
      </c>
      <c r="N336" s="91">
        <v>0.42152777777777778</v>
      </c>
      <c r="O336" s="87" t="s">
        <v>20</v>
      </c>
      <c r="P336" s="87" t="str">
        <f t="shared" ref="P336:P339" si="279">IF(M337=O336,"OK","POZOR")</f>
        <v>OK</v>
      </c>
      <c r="Q336" s="4">
        <f t="shared" ref="Q336:Q339" si="280">IF(ISNUMBER(G336),N336-L336,IF(F336="přejezd",N336-L336,0))</f>
        <v>2.9861111111111116E-2</v>
      </c>
      <c r="R336" s="4">
        <f t="shared" ref="R336:R339" si="281">IF(ISNUMBER(G336),L336-K336,0)</f>
        <v>1.388888888888884E-3</v>
      </c>
      <c r="S336" s="4">
        <f t="shared" ref="S336:S339" si="282">Q336+R336</f>
        <v>3.125E-2</v>
      </c>
      <c r="T336" s="4">
        <f t="shared" ref="T336:T339" si="283">K336-N335</f>
        <v>3.4027777777777768E-2</v>
      </c>
      <c r="U336" s="1">
        <v>26.1</v>
      </c>
      <c r="V336" s="1">
        <f>INDEX('Počty dní'!F:J,MATCH(E336,'Počty dní'!H:H,0),4)</f>
        <v>56</v>
      </c>
      <c r="W336" s="17">
        <f t="shared" si="277"/>
        <v>1461.6000000000001</v>
      </c>
      <c r="Y336" s="59"/>
      <c r="Z336" s="59"/>
      <c r="AA336" s="59"/>
    </row>
    <row r="337" spans="1:27" x14ac:dyDescent="0.25">
      <c r="A337" s="99">
        <v>828</v>
      </c>
      <c r="B337" s="87">
        <v>8128</v>
      </c>
      <c r="C337" s="87" t="s">
        <v>2</v>
      </c>
      <c r="D337" s="87"/>
      <c r="E337" s="87" t="str">
        <f t="shared" si="272"/>
        <v>X</v>
      </c>
      <c r="F337" s="87" t="s">
        <v>39</v>
      </c>
      <c r="G337" s="88">
        <v>9</v>
      </c>
      <c r="H337" s="87" t="str">
        <f t="shared" si="278"/>
        <v>XXX285/9</v>
      </c>
      <c r="I337" s="89" t="s">
        <v>3</v>
      </c>
      <c r="J337" s="89" t="s">
        <v>3</v>
      </c>
      <c r="K337" s="65">
        <v>0.45</v>
      </c>
      <c r="L337" s="90">
        <v>0.4513888888888889</v>
      </c>
      <c r="M337" s="87" t="s">
        <v>20</v>
      </c>
      <c r="N337" s="91">
        <v>0.46249999999999997</v>
      </c>
      <c r="O337" s="87" t="s">
        <v>42</v>
      </c>
      <c r="P337" s="87" t="str">
        <f t="shared" si="279"/>
        <v>OK</v>
      </c>
      <c r="Q337" s="4">
        <f t="shared" si="280"/>
        <v>1.1111111111111072E-2</v>
      </c>
      <c r="R337" s="4">
        <f t="shared" si="281"/>
        <v>1.388888888888884E-3</v>
      </c>
      <c r="S337" s="4">
        <f t="shared" si="282"/>
        <v>1.2499999999999956E-2</v>
      </c>
      <c r="T337" s="4">
        <f t="shared" si="283"/>
        <v>2.8472222222222232E-2</v>
      </c>
      <c r="U337" s="1">
        <v>10.4</v>
      </c>
      <c r="V337" s="1">
        <f>INDEX('Počty dní'!F:J,MATCH(E337,'Počty dní'!H:H,0),4)</f>
        <v>56</v>
      </c>
      <c r="W337" s="17">
        <f t="shared" si="277"/>
        <v>582.4</v>
      </c>
      <c r="Y337" s="59"/>
      <c r="Z337" s="59"/>
      <c r="AA337" s="59"/>
    </row>
    <row r="338" spans="1:27" x14ac:dyDescent="0.25">
      <c r="A338" s="99">
        <v>828</v>
      </c>
      <c r="B338" s="87">
        <v>8128</v>
      </c>
      <c r="C338" s="87" t="s">
        <v>2</v>
      </c>
      <c r="D338" s="87"/>
      <c r="E338" s="87" t="str">
        <f t="shared" si="272"/>
        <v>X</v>
      </c>
      <c r="F338" s="87" t="s">
        <v>39</v>
      </c>
      <c r="G338" s="88">
        <v>10</v>
      </c>
      <c r="H338" s="87" t="str">
        <f t="shared" si="278"/>
        <v>XXX285/10</v>
      </c>
      <c r="I338" s="89" t="s">
        <v>3</v>
      </c>
      <c r="J338" s="89" t="s">
        <v>3</v>
      </c>
      <c r="K338" s="65">
        <v>0.46666666666666667</v>
      </c>
      <c r="L338" s="90">
        <v>0.4680555555555555</v>
      </c>
      <c r="M338" s="87" t="s">
        <v>42</v>
      </c>
      <c r="N338" s="91">
        <v>0.47916666666666669</v>
      </c>
      <c r="O338" s="87" t="s">
        <v>20</v>
      </c>
      <c r="P338" s="87" t="str">
        <f t="shared" si="279"/>
        <v>OK</v>
      </c>
      <c r="Q338" s="4">
        <f t="shared" si="280"/>
        <v>1.1111111111111183E-2</v>
      </c>
      <c r="R338" s="4">
        <f t="shared" si="281"/>
        <v>1.3888888888888284E-3</v>
      </c>
      <c r="S338" s="4">
        <f t="shared" si="282"/>
        <v>1.2500000000000011E-2</v>
      </c>
      <c r="T338" s="4">
        <f t="shared" si="283"/>
        <v>4.1666666666667074E-3</v>
      </c>
      <c r="U338" s="1">
        <v>10.4</v>
      </c>
      <c r="V338" s="1">
        <f>INDEX('Počty dní'!F:J,MATCH(E338,'Počty dní'!H:H,0),4)</f>
        <v>56</v>
      </c>
      <c r="W338" s="17">
        <f t="shared" si="277"/>
        <v>582.4</v>
      </c>
      <c r="Y338" s="59"/>
      <c r="Z338" s="59"/>
      <c r="AA338" s="59"/>
    </row>
    <row r="339" spans="1:27" x14ac:dyDescent="0.25">
      <c r="A339" s="99">
        <v>828</v>
      </c>
      <c r="B339" s="87">
        <v>8128</v>
      </c>
      <c r="C339" s="87" t="s">
        <v>2</v>
      </c>
      <c r="D339" s="87"/>
      <c r="E339" s="87" t="str">
        <f t="shared" si="272"/>
        <v>X</v>
      </c>
      <c r="F339" s="87" t="s">
        <v>118</v>
      </c>
      <c r="G339" s="88">
        <v>9</v>
      </c>
      <c r="H339" s="87" t="str">
        <f t="shared" si="278"/>
        <v>XXX292/9</v>
      </c>
      <c r="I339" s="89" t="s">
        <v>3</v>
      </c>
      <c r="J339" s="89" t="s">
        <v>3</v>
      </c>
      <c r="K339" s="65">
        <v>0.52013888888888893</v>
      </c>
      <c r="L339" s="90">
        <v>0.52152777777777781</v>
      </c>
      <c r="M339" s="87" t="s">
        <v>20</v>
      </c>
      <c r="N339" s="91">
        <v>0.55555555555555558</v>
      </c>
      <c r="O339" s="87" t="s">
        <v>12</v>
      </c>
      <c r="P339" s="87" t="str">
        <f t="shared" si="279"/>
        <v>OK</v>
      </c>
      <c r="Q339" s="4">
        <f t="shared" si="280"/>
        <v>3.4027777777777768E-2</v>
      </c>
      <c r="R339" s="4">
        <f t="shared" si="281"/>
        <v>1.388888888888884E-3</v>
      </c>
      <c r="S339" s="4">
        <f t="shared" si="282"/>
        <v>3.5416666666666652E-2</v>
      </c>
      <c r="T339" s="4">
        <f t="shared" si="283"/>
        <v>4.0972222222222243E-2</v>
      </c>
      <c r="U339" s="1">
        <v>25.5</v>
      </c>
      <c r="V339" s="1">
        <f>INDEX('Počty dní'!F:J,MATCH(E339,'Počty dní'!H:H,0),4)</f>
        <v>56</v>
      </c>
      <c r="W339" s="17">
        <f t="shared" si="277"/>
        <v>1428</v>
      </c>
      <c r="Y339" s="59"/>
      <c r="Z339" s="59"/>
      <c r="AA339" s="59"/>
    </row>
    <row r="340" spans="1:27" x14ac:dyDescent="0.25">
      <c r="A340" s="99">
        <v>828</v>
      </c>
      <c r="B340" s="87">
        <v>8128</v>
      </c>
      <c r="C340" s="87" t="s">
        <v>2</v>
      </c>
      <c r="D340" s="87"/>
      <c r="E340" s="87" t="str">
        <f t="shared" si="272"/>
        <v>X</v>
      </c>
      <c r="F340" s="87" t="s">
        <v>14</v>
      </c>
      <c r="G340" s="88">
        <v>8</v>
      </c>
      <c r="H340" s="87" t="str">
        <f t="shared" si="278"/>
        <v>XXX324/8</v>
      </c>
      <c r="I340" s="89" t="s">
        <v>3</v>
      </c>
      <c r="J340" s="89" t="s">
        <v>3</v>
      </c>
      <c r="K340" s="65">
        <v>0.56180555555555556</v>
      </c>
      <c r="L340" s="90">
        <v>0.56319444444444444</v>
      </c>
      <c r="M340" s="87" t="s">
        <v>12</v>
      </c>
      <c r="N340" s="91">
        <v>0.59236111111111112</v>
      </c>
      <c r="O340" s="87" t="s">
        <v>9</v>
      </c>
      <c r="P340" s="87" t="str">
        <f>IF(M341=O340,"OK","POZOR")</f>
        <v>OK</v>
      </c>
      <c r="Q340" s="4">
        <f>IF(ISNUMBER(G340),N340-L340,IF(F340="přejezd",N340-L340,0))</f>
        <v>2.9166666666666674E-2</v>
      </c>
      <c r="R340" s="4">
        <f>IF(ISNUMBER(G340),L340-K340,0)</f>
        <v>1.388888888888884E-3</v>
      </c>
      <c r="S340" s="4">
        <f>Q340+R340</f>
        <v>3.0555555555555558E-2</v>
      </c>
      <c r="T340" s="4">
        <f>K340-N339</f>
        <v>6.2499999999999778E-3</v>
      </c>
      <c r="U340" s="1">
        <v>21.3</v>
      </c>
      <c r="V340" s="1">
        <f>INDEX('Počty dní'!F:J,MATCH(E340,'Počty dní'!H:H,0),4)</f>
        <v>56</v>
      </c>
      <c r="W340" s="17">
        <f t="shared" si="277"/>
        <v>1192.8</v>
      </c>
      <c r="Y340" s="59"/>
      <c r="Z340" s="59"/>
      <c r="AA340" s="59"/>
    </row>
    <row r="341" spans="1:27" x14ac:dyDescent="0.25">
      <c r="A341" s="99">
        <v>828</v>
      </c>
      <c r="B341" s="87">
        <v>8128</v>
      </c>
      <c r="C341" s="87" t="s">
        <v>2</v>
      </c>
      <c r="D341" s="87"/>
      <c r="E341" s="87" t="str">
        <f t="shared" si="272"/>
        <v>X</v>
      </c>
      <c r="F341" s="87" t="s">
        <v>14</v>
      </c>
      <c r="G341" s="88">
        <v>7</v>
      </c>
      <c r="H341" s="87" t="str">
        <f t="shared" si="278"/>
        <v>XXX324/7</v>
      </c>
      <c r="I341" s="89" t="s">
        <v>3</v>
      </c>
      <c r="J341" s="89" t="s">
        <v>3</v>
      </c>
      <c r="K341" s="65">
        <v>0.60763888888888884</v>
      </c>
      <c r="L341" s="90">
        <v>0.61111111111111105</v>
      </c>
      <c r="M341" s="87" t="s">
        <v>9</v>
      </c>
      <c r="N341" s="91">
        <v>0.64097222222222217</v>
      </c>
      <c r="O341" s="87" t="s">
        <v>12</v>
      </c>
      <c r="P341" s="87" t="str">
        <f>IF(M342=O341,"OK","POZOR")</f>
        <v>OK</v>
      </c>
      <c r="Q341" s="4">
        <f t="shared" ref="Q341:Q342" si="284">IF(ISNUMBER(G341),N341-L341,IF(F341="přejezd",N341-L341,0))</f>
        <v>2.9861111111111116E-2</v>
      </c>
      <c r="R341" s="4">
        <f t="shared" ref="R341:R343" si="285">IF(ISNUMBER(G341),L341-K341,0)</f>
        <v>3.4722222222222099E-3</v>
      </c>
      <c r="S341" s="4">
        <f t="shared" ref="S341:S343" si="286">Q341+R341</f>
        <v>3.3333333333333326E-2</v>
      </c>
      <c r="T341" s="4">
        <f t="shared" ref="T341:T343" si="287">K341-N340</f>
        <v>1.5277777777777724E-2</v>
      </c>
      <c r="U341" s="1">
        <v>21.3</v>
      </c>
      <c r="V341" s="1">
        <f>INDEX('Počty dní'!F:J,MATCH(E341,'Počty dní'!H:H,0),4)</f>
        <v>56</v>
      </c>
      <c r="W341" s="17">
        <f t="shared" si="277"/>
        <v>1192.8</v>
      </c>
      <c r="Y341" s="59"/>
      <c r="Z341" s="59"/>
      <c r="AA341" s="59"/>
    </row>
    <row r="342" spans="1:27" x14ac:dyDescent="0.25">
      <c r="A342" s="99">
        <v>828</v>
      </c>
      <c r="B342" s="87">
        <v>8128</v>
      </c>
      <c r="C342" s="87" t="s">
        <v>2</v>
      </c>
      <c r="D342" s="87"/>
      <c r="E342" s="87" t="str">
        <f t="shared" si="272"/>
        <v>X</v>
      </c>
      <c r="F342" s="87" t="s">
        <v>14</v>
      </c>
      <c r="G342" s="88">
        <v>10</v>
      </c>
      <c r="H342" s="87" t="str">
        <f t="shared" si="278"/>
        <v>XXX324/10</v>
      </c>
      <c r="I342" s="89" t="s">
        <v>3</v>
      </c>
      <c r="J342" s="89" t="s">
        <v>3</v>
      </c>
      <c r="K342" s="65">
        <v>0.64513888888888893</v>
      </c>
      <c r="L342" s="90">
        <v>0.64652777777777781</v>
      </c>
      <c r="M342" s="87" t="s">
        <v>12</v>
      </c>
      <c r="N342" s="91">
        <v>0.67569444444444438</v>
      </c>
      <c r="O342" s="87" t="s">
        <v>9</v>
      </c>
      <c r="P342" s="87" t="str">
        <f>IF(M343=O342,"OK","POZOR")</f>
        <v>OK</v>
      </c>
      <c r="Q342" s="4">
        <f t="shared" si="284"/>
        <v>2.9166666666666563E-2</v>
      </c>
      <c r="R342" s="4">
        <f t="shared" si="285"/>
        <v>1.388888888888884E-3</v>
      </c>
      <c r="S342" s="4">
        <f t="shared" si="286"/>
        <v>3.0555555555555447E-2</v>
      </c>
      <c r="T342" s="4">
        <f t="shared" si="287"/>
        <v>4.1666666666667629E-3</v>
      </c>
      <c r="U342" s="1">
        <v>21.3</v>
      </c>
      <c r="V342" s="1">
        <f>INDEX('Počty dní'!F:J,MATCH(E342,'Počty dní'!H:H,0),4)</f>
        <v>56</v>
      </c>
      <c r="W342" s="17">
        <f t="shared" si="277"/>
        <v>1192.8</v>
      </c>
      <c r="Y342" s="59"/>
      <c r="Z342" s="59"/>
      <c r="AA342" s="59"/>
    </row>
    <row r="343" spans="1:27" ht="15.75" thickBot="1" x14ac:dyDescent="0.3">
      <c r="A343" s="99">
        <v>828</v>
      </c>
      <c r="B343" s="87">
        <v>8128</v>
      </c>
      <c r="C343" s="87" t="s">
        <v>2</v>
      </c>
      <c r="D343" s="87"/>
      <c r="E343" s="87" t="str">
        <f t="shared" si="272"/>
        <v>X</v>
      </c>
      <c r="F343" s="87" t="s">
        <v>14</v>
      </c>
      <c r="G343" s="88">
        <v>9</v>
      </c>
      <c r="H343" s="87" t="str">
        <f t="shared" si="278"/>
        <v>XXX324/9</v>
      </c>
      <c r="I343" s="89" t="s">
        <v>3</v>
      </c>
      <c r="J343" s="89" t="s">
        <v>3</v>
      </c>
      <c r="K343" s="65">
        <v>0.73472222222222228</v>
      </c>
      <c r="L343" s="90">
        <v>0.73611111111111116</v>
      </c>
      <c r="M343" s="87" t="s">
        <v>9</v>
      </c>
      <c r="N343" s="91">
        <v>0.76388888888888884</v>
      </c>
      <c r="O343" s="87" t="s">
        <v>13</v>
      </c>
      <c r="P343" s="87"/>
      <c r="Q343" s="4"/>
      <c r="R343" s="4">
        <f t="shared" si="285"/>
        <v>1.388888888888884E-3</v>
      </c>
      <c r="S343" s="4">
        <f t="shared" si="286"/>
        <v>1.388888888888884E-3</v>
      </c>
      <c r="T343" s="4">
        <f t="shared" si="287"/>
        <v>5.9027777777777901E-2</v>
      </c>
      <c r="U343" s="1">
        <v>20.2</v>
      </c>
      <c r="V343" s="1">
        <f>INDEX('Počty dní'!F:J,MATCH(E343,'Počty dní'!H:H,0),4)</f>
        <v>56</v>
      </c>
      <c r="W343" s="17">
        <f t="shared" si="277"/>
        <v>1131.2</v>
      </c>
      <c r="Y343" s="59"/>
      <c r="Z343" s="59"/>
      <c r="AA343" s="59"/>
    </row>
    <row r="344" spans="1:27" ht="15.75" thickBot="1" x14ac:dyDescent="0.3">
      <c r="A344" s="106" t="str">
        <f ca="1">CONCATENATE(INDIRECT("R[-3]C[0]",FALSE),"celkem")</f>
        <v>828celkem</v>
      </c>
      <c r="B344" s="107"/>
      <c r="C344" s="107" t="str">
        <f ca="1">INDIRECT("R[-1]C[12]",FALSE)</f>
        <v>Horní Cerekev,,nám.</v>
      </c>
      <c r="D344" s="108"/>
      <c r="E344" s="107"/>
      <c r="F344" s="108"/>
      <c r="G344" s="109"/>
      <c r="H344" s="110"/>
      <c r="I344" s="111"/>
      <c r="J344" s="112" t="str">
        <f ca="1">INDIRECT("R[-3]C[0]",FALSE)</f>
        <v>S</v>
      </c>
      <c r="K344" s="113"/>
      <c r="L344" s="114"/>
      <c r="M344" s="115"/>
      <c r="N344" s="114"/>
      <c r="O344" s="116"/>
      <c r="P344" s="107"/>
      <c r="Q344" s="8">
        <f>SUM(Q331:Q343)</f>
        <v>0.29444444444444434</v>
      </c>
      <c r="R344" s="8">
        <f>SUM(R331:R343)</f>
        <v>1.8055555555555464E-2</v>
      </c>
      <c r="S344" s="8">
        <f>SUM(S331:S343)</f>
        <v>0.31249999999999978</v>
      </c>
      <c r="T344" s="8">
        <f>SUM(T331:T343)</f>
        <v>0.23125000000000023</v>
      </c>
      <c r="U344" s="9">
        <f>SUM(U331:U343)</f>
        <v>248.50000000000003</v>
      </c>
      <c r="V344" s="10"/>
      <c r="W344" s="11">
        <f>SUM(W331:W343)</f>
        <v>13915.999999999998</v>
      </c>
      <c r="Y344" s="59"/>
      <c r="Z344" s="59"/>
      <c r="AA344" s="59"/>
    </row>
    <row r="345" spans="1:27" x14ac:dyDescent="0.25">
      <c r="Y345" s="59"/>
      <c r="Z345" s="59"/>
      <c r="AA345" s="59"/>
    </row>
    <row r="346" spans="1:27" ht="15.75" thickBot="1" x14ac:dyDescent="0.3">
      <c r="K346" s="75"/>
      <c r="Y346" s="59"/>
      <c r="Z346" s="59"/>
      <c r="AA346" s="59"/>
    </row>
    <row r="347" spans="1:27" x14ac:dyDescent="0.25">
      <c r="A347" s="80">
        <v>831</v>
      </c>
      <c r="B347" s="81">
        <v>8131</v>
      </c>
      <c r="C347" s="81" t="s">
        <v>2</v>
      </c>
      <c r="D347" s="81"/>
      <c r="E347" s="81" t="str">
        <f>CONCATENATE(C347,D347)</f>
        <v>X</v>
      </c>
      <c r="F347" s="81" t="s">
        <v>119</v>
      </c>
      <c r="G347" s="82">
        <v>2</v>
      </c>
      <c r="H347" s="81" t="str">
        <f>CONCATENATE(F347,"/",G347)</f>
        <v>XXX291/2</v>
      </c>
      <c r="I347" s="83" t="s">
        <v>3</v>
      </c>
      <c r="J347" s="83" t="s">
        <v>3</v>
      </c>
      <c r="K347" s="67">
        <v>0.19166666666666668</v>
      </c>
      <c r="L347" s="84">
        <v>0.19305555555555556</v>
      </c>
      <c r="M347" s="81" t="s">
        <v>21</v>
      </c>
      <c r="N347" s="85">
        <v>0.22430555555555556</v>
      </c>
      <c r="O347" s="81" t="s">
        <v>9</v>
      </c>
      <c r="P347" s="81" t="str">
        <f t="shared" ref="P347:P352" si="288">IF(M348=O347,"OK","POZOR")</f>
        <v>OK</v>
      </c>
      <c r="Q347" s="14">
        <f t="shared" ref="Q347:Q353" si="289">IF(ISNUMBER(G347),N347-L347,IF(F347="přejezd",N347-L347,0))</f>
        <v>3.125E-2</v>
      </c>
      <c r="R347" s="14">
        <f t="shared" ref="R347:R353" si="290">IF(ISNUMBER(G347),L347-K347,0)</f>
        <v>1.388888888888884E-3</v>
      </c>
      <c r="S347" s="14">
        <f t="shared" ref="S347:S353" si="291">Q347+R347</f>
        <v>3.2638888888888884E-2</v>
      </c>
      <c r="T347" s="14"/>
      <c r="U347" s="13">
        <v>28.3</v>
      </c>
      <c r="V347" s="13">
        <f>INDEX('Počty dní'!F:J,MATCH(E347,'Počty dní'!H:H,0),4)</f>
        <v>56</v>
      </c>
      <c r="W347" s="16">
        <f>V347*U347</f>
        <v>1584.8</v>
      </c>
      <c r="Y347" s="59"/>
      <c r="Z347" s="59"/>
      <c r="AA347" s="59"/>
    </row>
    <row r="348" spans="1:27" x14ac:dyDescent="0.25">
      <c r="A348" s="86">
        <v>831</v>
      </c>
      <c r="B348" s="87">
        <v>8131</v>
      </c>
      <c r="C348" s="87" t="s">
        <v>2</v>
      </c>
      <c r="D348" s="87"/>
      <c r="E348" s="87" t="str">
        <f t="shared" ref="E348:E349" si="292">CONCATENATE(C348,D348)</f>
        <v>X</v>
      </c>
      <c r="F348" s="87" t="s">
        <v>119</v>
      </c>
      <c r="G348" s="88">
        <v>1</v>
      </c>
      <c r="H348" s="87" t="str">
        <f t="shared" ref="H348:H349" si="293">CONCATENATE(F348,"/",G348)</f>
        <v>XXX291/1</v>
      </c>
      <c r="I348" s="89" t="s">
        <v>3</v>
      </c>
      <c r="J348" s="89" t="s">
        <v>3</v>
      </c>
      <c r="K348" s="65">
        <v>0.27083333333333331</v>
      </c>
      <c r="L348" s="90">
        <v>0.27361111111111114</v>
      </c>
      <c r="M348" s="87" t="s">
        <v>9</v>
      </c>
      <c r="N348" s="91">
        <v>0.30972222222222223</v>
      </c>
      <c r="O348" s="87" t="s">
        <v>19</v>
      </c>
      <c r="P348" s="87" t="str">
        <f t="shared" si="288"/>
        <v>OK</v>
      </c>
      <c r="Q348" s="4">
        <f t="shared" si="289"/>
        <v>3.6111111111111094E-2</v>
      </c>
      <c r="R348" s="4">
        <f t="shared" si="290"/>
        <v>2.7777777777778234E-3</v>
      </c>
      <c r="S348" s="4">
        <f t="shared" si="291"/>
        <v>3.8888888888888917E-2</v>
      </c>
      <c r="T348" s="4">
        <f t="shared" ref="T348:T353" si="294">K348-N347</f>
        <v>4.6527777777777751E-2</v>
      </c>
      <c r="U348" s="1">
        <v>32.200000000000003</v>
      </c>
      <c r="V348" s="1">
        <f>INDEX('Počty dní'!F:J,MATCH(E348,'Počty dní'!H:H,0),4)</f>
        <v>56</v>
      </c>
      <c r="W348" s="17">
        <f t="shared" ref="W348:W349" si="295">V348*U348</f>
        <v>1803.2000000000003</v>
      </c>
      <c r="Y348" s="59"/>
      <c r="Z348" s="59"/>
      <c r="AA348" s="59"/>
    </row>
    <row r="349" spans="1:27" x14ac:dyDescent="0.25">
      <c r="A349" s="86">
        <v>831</v>
      </c>
      <c r="B349" s="87">
        <v>8131</v>
      </c>
      <c r="C349" s="87" t="s">
        <v>2</v>
      </c>
      <c r="D349" s="87"/>
      <c r="E349" s="87" t="str">
        <f t="shared" si="292"/>
        <v>X</v>
      </c>
      <c r="F349" s="87" t="s">
        <v>123</v>
      </c>
      <c r="G349" s="88">
        <v>3</v>
      </c>
      <c r="H349" s="87" t="str">
        <f t="shared" si="293"/>
        <v>XXX294/3</v>
      </c>
      <c r="I349" s="89" t="s">
        <v>3</v>
      </c>
      <c r="J349" s="89" t="s">
        <v>3</v>
      </c>
      <c r="K349" s="65">
        <v>0.30972222222222223</v>
      </c>
      <c r="L349" s="90">
        <v>0.31041666666666667</v>
      </c>
      <c r="M349" s="87" t="s">
        <v>19</v>
      </c>
      <c r="N349" s="91">
        <v>0.32569444444444445</v>
      </c>
      <c r="O349" s="87" t="s">
        <v>19</v>
      </c>
      <c r="P349" s="87" t="str">
        <f t="shared" si="288"/>
        <v>OK</v>
      </c>
      <c r="Q349" s="4">
        <f t="shared" si="289"/>
        <v>1.5277777777777779E-2</v>
      </c>
      <c r="R349" s="4">
        <f t="shared" si="290"/>
        <v>6.9444444444444198E-4</v>
      </c>
      <c r="S349" s="4">
        <f t="shared" si="291"/>
        <v>1.5972222222222221E-2</v>
      </c>
      <c r="T349" s="4">
        <f t="shared" si="294"/>
        <v>0</v>
      </c>
      <c r="U349" s="1">
        <v>14.8</v>
      </c>
      <c r="V349" s="1">
        <f>INDEX('Počty dní'!F:J,MATCH(E349,'Počty dní'!H:H,0),4)</f>
        <v>56</v>
      </c>
      <c r="W349" s="17">
        <f t="shared" si="295"/>
        <v>828.80000000000007</v>
      </c>
      <c r="Y349" s="59"/>
      <c r="Z349" s="59"/>
      <c r="AA349" s="59"/>
    </row>
    <row r="350" spans="1:27" x14ac:dyDescent="0.25">
      <c r="A350" s="86">
        <v>831</v>
      </c>
      <c r="B350" s="87">
        <v>8131</v>
      </c>
      <c r="C350" s="87" t="s">
        <v>2</v>
      </c>
      <c r="D350" s="87"/>
      <c r="E350" s="87" t="str">
        <f>CONCATENATE(C350,D350)</f>
        <v>X</v>
      </c>
      <c r="F350" s="87" t="s">
        <v>119</v>
      </c>
      <c r="G350" s="88">
        <v>8</v>
      </c>
      <c r="H350" s="87" t="str">
        <f>CONCATENATE(F350,"/",G350)</f>
        <v>XXX291/8</v>
      </c>
      <c r="I350" s="89" t="s">
        <v>3</v>
      </c>
      <c r="J350" s="89" t="s">
        <v>3</v>
      </c>
      <c r="K350" s="65">
        <v>0.39513888888888887</v>
      </c>
      <c r="L350" s="90">
        <v>0.39652777777777776</v>
      </c>
      <c r="M350" s="87" t="s">
        <v>19</v>
      </c>
      <c r="N350" s="91">
        <v>0.43263888888888891</v>
      </c>
      <c r="O350" s="87" t="s">
        <v>9</v>
      </c>
      <c r="P350" s="87" t="str">
        <f t="shared" si="288"/>
        <v>OK</v>
      </c>
      <c r="Q350" s="4">
        <f t="shared" si="289"/>
        <v>3.6111111111111149E-2</v>
      </c>
      <c r="R350" s="4">
        <f t="shared" si="290"/>
        <v>1.388888888888884E-3</v>
      </c>
      <c r="S350" s="4">
        <f t="shared" si="291"/>
        <v>3.7500000000000033E-2</v>
      </c>
      <c r="T350" s="4">
        <f t="shared" si="294"/>
        <v>6.944444444444442E-2</v>
      </c>
      <c r="U350" s="1">
        <v>32.200000000000003</v>
      </c>
      <c r="V350" s="1">
        <f>INDEX('Počty dní'!F:J,MATCH(E350,'Počty dní'!H:H,0),4)</f>
        <v>56</v>
      </c>
      <c r="W350" s="17">
        <f>V350*U350</f>
        <v>1803.2000000000003</v>
      </c>
      <c r="Y350" s="59"/>
      <c r="Z350" s="59"/>
      <c r="AA350" s="59"/>
    </row>
    <row r="351" spans="1:27" x14ac:dyDescent="0.25">
      <c r="A351" s="86">
        <v>831</v>
      </c>
      <c r="B351" s="87">
        <v>8131</v>
      </c>
      <c r="C351" s="87" t="s">
        <v>2</v>
      </c>
      <c r="D351" s="87"/>
      <c r="E351" s="87" t="str">
        <f>CONCATENATE(C351,D351)</f>
        <v>X</v>
      </c>
      <c r="F351" s="87" t="s">
        <v>119</v>
      </c>
      <c r="G351" s="88">
        <v>7</v>
      </c>
      <c r="H351" s="87" t="str">
        <f>CONCATENATE(F351,"/",G351)</f>
        <v>XXX291/7</v>
      </c>
      <c r="I351" s="89" t="s">
        <v>3</v>
      </c>
      <c r="J351" s="89" t="s">
        <v>3</v>
      </c>
      <c r="K351" s="65">
        <v>0.52083333333333337</v>
      </c>
      <c r="L351" s="90">
        <v>0.52361111111111114</v>
      </c>
      <c r="M351" s="87" t="s">
        <v>9</v>
      </c>
      <c r="N351" s="91">
        <v>0.55972222222222223</v>
      </c>
      <c r="O351" s="87" t="s">
        <v>19</v>
      </c>
      <c r="P351" s="87" t="str">
        <f t="shared" si="288"/>
        <v>OK</v>
      </c>
      <c r="Q351" s="4">
        <f t="shared" si="289"/>
        <v>3.6111111111111094E-2</v>
      </c>
      <c r="R351" s="4">
        <f t="shared" si="290"/>
        <v>2.7777777777777679E-3</v>
      </c>
      <c r="S351" s="4">
        <f t="shared" si="291"/>
        <v>3.8888888888888862E-2</v>
      </c>
      <c r="T351" s="4">
        <f t="shared" si="294"/>
        <v>8.8194444444444464E-2</v>
      </c>
      <c r="U351" s="1">
        <v>32.200000000000003</v>
      </c>
      <c r="V351" s="1">
        <f>INDEX('Počty dní'!F:J,MATCH(E351,'Počty dní'!H:H,0),4)</f>
        <v>56</v>
      </c>
      <c r="W351" s="17">
        <f>V351*U351</f>
        <v>1803.2000000000003</v>
      </c>
      <c r="Y351" s="59"/>
      <c r="Z351" s="59"/>
      <c r="AA351" s="59"/>
    </row>
    <row r="352" spans="1:27" x14ac:dyDescent="0.25">
      <c r="A352" s="86">
        <v>831</v>
      </c>
      <c r="B352" s="87">
        <v>8131</v>
      </c>
      <c r="C352" s="87" t="s">
        <v>2</v>
      </c>
      <c r="D352" s="87"/>
      <c r="E352" s="87" t="str">
        <f>CONCATENATE(C352,D352)</f>
        <v>X</v>
      </c>
      <c r="F352" s="87" t="s">
        <v>119</v>
      </c>
      <c r="G352" s="88">
        <v>12</v>
      </c>
      <c r="H352" s="87" t="str">
        <f>CONCATENATE(F352,"/",G352)</f>
        <v>XXX291/12</v>
      </c>
      <c r="I352" s="89" t="s">
        <v>3</v>
      </c>
      <c r="J352" s="89" t="s">
        <v>3</v>
      </c>
      <c r="K352" s="65">
        <v>0.60277777777777775</v>
      </c>
      <c r="L352" s="90">
        <v>0.60486111111111107</v>
      </c>
      <c r="M352" s="87" t="s">
        <v>19</v>
      </c>
      <c r="N352" s="91">
        <v>0.64097222222222228</v>
      </c>
      <c r="O352" s="87" t="s">
        <v>9</v>
      </c>
      <c r="P352" s="87" t="str">
        <f t="shared" si="288"/>
        <v>OK</v>
      </c>
      <c r="Q352" s="4">
        <f t="shared" si="289"/>
        <v>3.6111111111111205E-2</v>
      </c>
      <c r="R352" s="4">
        <f t="shared" si="290"/>
        <v>2.0833333333333259E-3</v>
      </c>
      <c r="S352" s="4">
        <f t="shared" si="291"/>
        <v>3.8194444444444531E-2</v>
      </c>
      <c r="T352" s="4">
        <f t="shared" si="294"/>
        <v>4.3055555555555514E-2</v>
      </c>
      <c r="U352" s="1">
        <v>32.200000000000003</v>
      </c>
      <c r="V352" s="1">
        <f>INDEX('Počty dní'!F:J,MATCH(E352,'Počty dní'!H:H,0),4)</f>
        <v>56</v>
      </c>
      <c r="W352" s="17">
        <f>V352*U352</f>
        <v>1803.2000000000003</v>
      </c>
      <c r="Y352" s="59"/>
      <c r="Z352" s="59"/>
      <c r="AA352" s="59"/>
    </row>
    <row r="353" spans="1:27" ht="15.75" thickBot="1" x14ac:dyDescent="0.3">
      <c r="A353" s="86">
        <v>831</v>
      </c>
      <c r="B353" s="87">
        <v>8131</v>
      </c>
      <c r="C353" s="87" t="s">
        <v>2</v>
      </c>
      <c r="D353" s="87"/>
      <c r="E353" s="87" t="str">
        <f>CONCATENATE(C353,D353)</f>
        <v>X</v>
      </c>
      <c r="F353" s="87" t="s">
        <v>119</v>
      </c>
      <c r="G353" s="88">
        <v>11</v>
      </c>
      <c r="H353" s="87" t="str">
        <f>CONCATENATE(F353,"/",G353)</f>
        <v>XXX291/11</v>
      </c>
      <c r="I353" s="89" t="s">
        <v>3</v>
      </c>
      <c r="J353" s="89" t="s">
        <v>3</v>
      </c>
      <c r="K353" s="65">
        <v>0.6875</v>
      </c>
      <c r="L353" s="90">
        <v>0.69027777777777777</v>
      </c>
      <c r="M353" s="87" t="s">
        <v>9</v>
      </c>
      <c r="N353" s="91">
        <v>0.72222222222222221</v>
      </c>
      <c r="O353" s="87" t="s">
        <v>21</v>
      </c>
      <c r="P353" s="87"/>
      <c r="Q353" s="4">
        <f t="shared" si="289"/>
        <v>3.1944444444444442E-2</v>
      </c>
      <c r="R353" s="4">
        <f t="shared" si="290"/>
        <v>2.7777777777777679E-3</v>
      </c>
      <c r="S353" s="4">
        <f t="shared" si="291"/>
        <v>3.472222222222221E-2</v>
      </c>
      <c r="T353" s="4">
        <f t="shared" si="294"/>
        <v>4.6527777777777724E-2</v>
      </c>
      <c r="U353" s="1">
        <v>28.3</v>
      </c>
      <c r="V353" s="1">
        <f>INDEX('Počty dní'!F:J,MATCH(E353,'Počty dní'!H:H,0),4)</f>
        <v>56</v>
      </c>
      <c r="W353" s="17">
        <f>V353*U353</f>
        <v>1584.8</v>
      </c>
      <c r="Y353" s="59"/>
      <c r="Z353" s="59"/>
      <c r="AA353" s="59"/>
    </row>
    <row r="354" spans="1:27" ht="15.75" thickBot="1" x14ac:dyDescent="0.3">
      <c r="A354" s="106" t="str">
        <f ca="1">CONCATENATE(INDIRECT("R[-3]C[0]",FALSE),"celkem")</f>
        <v>831celkem</v>
      </c>
      <c r="B354" s="107"/>
      <c r="C354" s="107" t="str">
        <f ca="1">INDIRECT("R[-1]C[12]",FALSE)</f>
        <v>Žirovnice,,nám.</v>
      </c>
      <c r="D354" s="108"/>
      <c r="E354" s="107"/>
      <c r="F354" s="108"/>
      <c r="G354" s="109"/>
      <c r="H354" s="110"/>
      <c r="I354" s="111"/>
      <c r="J354" s="112" t="str">
        <f ca="1">INDIRECT("R[-3]C[0]",FALSE)</f>
        <v>S</v>
      </c>
      <c r="K354" s="113"/>
      <c r="L354" s="114"/>
      <c r="M354" s="115"/>
      <c r="N354" s="114"/>
      <c r="O354" s="116"/>
      <c r="P354" s="107"/>
      <c r="Q354" s="8">
        <f>SUM(Q347:Q353)</f>
        <v>0.22291666666666676</v>
      </c>
      <c r="R354" s="8">
        <f>SUM(R347:R353)</f>
        <v>1.3888888888888895E-2</v>
      </c>
      <c r="S354" s="8">
        <f>SUM(S347:S353)</f>
        <v>0.23680555555555566</v>
      </c>
      <c r="T354" s="8">
        <f>SUM(T347:T353)</f>
        <v>0.29374999999999984</v>
      </c>
      <c r="U354" s="9">
        <f>SUM(U347:U353)</f>
        <v>200.2</v>
      </c>
      <c r="V354" s="10"/>
      <c r="W354" s="11">
        <f>SUM(W347:W353)</f>
        <v>11211.2</v>
      </c>
      <c r="Y354" s="59"/>
      <c r="Z354" s="59"/>
      <c r="AA354" s="59"/>
    </row>
    <row r="355" spans="1:27" x14ac:dyDescent="0.25">
      <c r="K355" s="75"/>
      <c r="L355" s="75"/>
      <c r="Y355" s="59"/>
      <c r="Z355" s="59"/>
      <c r="AA355" s="59"/>
    </row>
    <row r="356" spans="1:27" ht="15.75" thickBot="1" x14ac:dyDescent="0.3">
      <c r="K356" s="75"/>
      <c r="Y356" s="59"/>
      <c r="Z356" s="59"/>
      <c r="AA356" s="59"/>
    </row>
    <row r="357" spans="1:27" x14ac:dyDescent="0.25">
      <c r="A357" s="80">
        <v>832</v>
      </c>
      <c r="B357" s="81">
        <v>8132</v>
      </c>
      <c r="C357" s="81" t="s">
        <v>2</v>
      </c>
      <c r="D357" s="81"/>
      <c r="E357" s="81" t="str">
        <f t="shared" ref="E357:E367" si="296">CONCATENATE(C357,D357)</f>
        <v>X</v>
      </c>
      <c r="F357" s="81" t="s">
        <v>122</v>
      </c>
      <c r="G357" s="82">
        <v>1</v>
      </c>
      <c r="H357" s="81" t="str">
        <f t="shared" ref="H357:H368" si="297">CONCATENATE(F357,"/",G357)</f>
        <v>XXX293/1</v>
      </c>
      <c r="I357" s="83" t="s">
        <v>3</v>
      </c>
      <c r="J357" s="83" t="s">
        <v>3</v>
      </c>
      <c r="K357" s="67">
        <v>0.22152777777777777</v>
      </c>
      <c r="L357" s="84">
        <v>0.22222222222222221</v>
      </c>
      <c r="M357" s="123" t="s">
        <v>21</v>
      </c>
      <c r="N357" s="85">
        <v>0.23333333333333334</v>
      </c>
      <c r="O357" s="123" t="s">
        <v>127</v>
      </c>
      <c r="P357" s="81" t="str">
        <f t="shared" ref="P357:P367" si="298">IF(M358=O357,"OK","POZOR")</f>
        <v>OK</v>
      </c>
      <c r="Q357" s="14">
        <f t="shared" ref="Q357:Q368" si="299">IF(ISNUMBER(G357),N357-L357,IF(F357="přejezd",N357-L357,0))</f>
        <v>1.1111111111111127E-2</v>
      </c>
      <c r="R357" s="14">
        <f t="shared" ref="R357:R368" si="300">IF(ISNUMBER(G357),L357-K357,0)</f>
        <v>6.9444444444444198E-4</v>
      </c>
      <c r="S357" s="14">
        <f t="shared" ref="S357:S368" si="301">Q357+R357</f>
        <v>1.1805555555555569E-2</v>
      </c>
      <c r="T357" s="14"/>
      <c r="U357" s="13">
        <v>10.9</v>
      </c>
      <c r="V357" s="13">
        <f>INDEX('Počty dní'!F:J,MATCH(E357,'Počty dní'!H:H,0),4)</f>
        <v>56</v>
      </c>
      <c r="W357" s="16">
        <f t="shared" ref="W357:W367" si="302">V357*U357</f>
        <v>610.4</v>
      </c>
      <c r="Y357" s="59"/>
      <c r="Z357" s="59"/>
      <c r="AA357" s="59"/>
    </row>
    <row r="358" spans="1:27" x14ac:dyDescent="0.25">
      <c r="A358" s="86">
        <v>832</v>
      </c>
      <c r="B358" s="87">
        <v>8132</v>
      </c>
      <c r="C358" s="87" t="s">
        <v>2</v>
      </c>
      <c r="D358" s="87"/>
      <c r="E358" s="87" t="str">
        <f>CONCATENATE(C358,D358)</f>
        <v>X</v>
      </c>
      <c r="F358" s="87" t="s">
        <v>122</v>
      </c>
      <c r="G358" s="88">
        <v>2</v>
      </c>
      <c r="H358" s="87" t="str">
        <f>CONCATENATE(F358,"/",G358)</f>
        <v>XXX293/2</v>
      </c>
      <c r="I358" s="89" t="s">
        <v>3</v>
      </c>
      <c r="J358" s="89" t="s">
        <v>3</v>
      </c>
      <c r="K358" s="65">
        <v>0.26319444444444445</v>
      </c>
      <c r="L358" s="90">
        <v>0.2638888888888889</v>
      </c>
      <c r="M358" s="124" t="s">
        <v>127</v>
      </c>
      <c r="N358" s="91">
        <v>0.27500000000000002</v>
      </c>
      <c r="O358" s="124" t="s">
        <v>21</v>
      </c>
      <c r="P358" s="87" t="str">
        <f t="shared" si="298"/>
        <v>OK</v>
      </c>
      <c r="Q358" s="4">
        <f t="shared" si="299"/>
        <v>1.1111111111111127E-2</v>
      </c>
      <c r="R358" s="4">
        <f t="shared" si="300"/>
        <v>6.9444444444444198E-4</v>
      </c>
      <c r="S358" s="4">
        <f t="shared" si="301"/>
        <v>1.1805555555555569E-2</v>
      </c>
      <c r="T358" s="4">
        <f t="shared" ref="T358:T368" si="303">K358-N357</f>
        <v>2.9861111111111116E-2</v>
      </c>
      <c r="U358" s="1">
        <v>10.9</v>
      </c>
      <c r="V358" s="1">
        <f>INDEX('Počty dní'!F:J,MATCH(E358,'Počty dní'!H:H,0),4)</f>
        <v>56</v>
      </c>
      <c r="W358" s="17">
        <f>V358*U358</f>
        <v>610.4</v>
      </c>
      <c r="Y358" s="59"/>
      <c r="Z358" s="59"/>
      <c r="AA358" s="59"/>
    </row>
    <row r="359" spans="1:27" x14ac:dyDescent="0.25">
      <c r="A359" s="86">
        <v>832</v>
      </c>
      <c r="B359" s="87">
        <v>8132</v>
      </c>
      <c r="C359" s="87" t="s">
        <v>2</v>
      </c>
      <c r="D359" s="87"/>
      <c r="E359" s="87" t="str">
        <f t="shared" si="296"/>
        <v>X</v>
      </c>
      <c r="F359" s="87" t="s">
        <v>122</v>
      </c>
      <c r="G359" s="88">
        <v>7</v>
      </c>
      <c r="H359" s="87" t="str">
        <f t="shared" si="297"/>
        <v>XXX293/7</v>
      </c>
      <c r="I359" s="89" t="s">
        <v>3</v>
      </c>
      <c r="J359" s="89" t="s">
        <v>3</v>
      </c>
      <c r="K359" s="65">
        <v>0.34583333333333333</v>
      </c>
      <c r="L359" s="90">
        <v>0.34722222222222221</v>
      </c>
      <c r="M359" s="124" t="s">
        <v>21</v>
      </c>
      <c r="N359" s="91">
        <v>0.3576388888888889</v>
      </c>
      <c r="O359" s="124" t="s">
        <v>85</v>
      </c>
      <c r="P359" s="87" t="str">
        <f t="shared" si="298"/>
        <v>OK</v>
      </c>
      <c r="Q359" s="4">
        <f t="shared" si="299"/>
        <v>1.0416666666666685E-2</v>
      </c>
      <c r="R359" s="4">
        <f t="shared" si="300"/>
        <v>1.388888888888884E-3</v>
      </c>
      <c r="S359" s="4">
        <f t="shared" si="301"/>
        <v>1.1805555555555569E-2</v>
      </c>
      <c r="T359" s="4">
        <f t="shared" si="303"/>
        <v>7.0833333333333304E-2</v>
      </c>
      <c r="U359" s="1">
        <v>10.4</v>
      </c>
      <c r="V359" s="1">
        <f>INDEX('Počty dní'!F:J,MATCH(E359,'Počty dní'!H:H,0),4)</f>
        <v>56</v>
      </c>
      <c r="W359" s="17">
        <f t="shared" si="302"/>
        <v>582.4</v>
      </c>
      <c r="Y359" s="59"/>
      <c r="Z359" s="59"/>
      <c r="AA359" s="59"/>
    </row>
    <row r="360" spans="1:27" x14ac:dyDescent="0.25">
      <c r="A360" s="86">
        <v>832</v>
      </c>
      <c r="B360" s="87">
        <v>8132</v>
      </c>
      <c r="C360" s="87" t="s">
        <v>2</v>
      </c>
      <c r="D360" s="87"/>
      <c r="E360" s="87" t="str">
        <f t="shared" si="296"/>
        <v>X</v>
      </c>
      <c r="F360" s="87" t="s">
        <v>122</v>
      </c>
      <c r="G360" s="88">
        <v>8</v>
      </c>
      <c r="H360" s="87" t="str">
        <f t="shared" si="297"/>
        <v>XXX293/8</v>
      </c>
      <c r="I360" s="89" t="s">
        <v>3</v>
      </c>
      <c r="J360" s="89" t="s">
        <v>3</v>
      </c>
      <c r="K360" s="65">
        <v>0.38750000000000001</v>
      </c>
      <c r="L360" s="90">
        <v>0.3888888888888889</v>
      </c>
      <c r="M360" s="124" t="s">
        <v>85</v>
      </c>
      <c r="N360" s="91">
        <v>0.4</v>
      </c>
      <c r="O360" s="124" t="s">
        <v>21</v>
      </c>
      <c r="P360" s="87" t="str">
        <f t="shared" si="298"/>
        <v>OK</v>
      </c>
      <c r="Q360" s="4">
        <f t="shared" si="299"/>
        <v>1.1111111111111127E-2</v>
      </c>
      <c r="R360" s="4">
        <f t="shared" si="300"/>
        <v>1.388888888888884E-3</v>
      </c>
      <c r="S360" s="4">
        <f t="shared" si="301"/>
        <v>1.2500000000000011E-2</v>
      </c>
      <c r="T360" s="4">
        <f t="shared" si="303"/>
        <v>2.9861111111111116E-2</v>
      </c>
      <c r="U360" s="1">
        <v>10.4</v>
      </c>
      <c r="V360" s="1">
        <f>INDEX('Počty dní'!F:J,MATCH(E360,'Počty dní'!H:H,0),4)</f>
        <v>56</v>
      </c>
      <c r="W360" s="17">
        <f t="shared" si="302"/>
        <v>582.4</v>
      </c>
      <c r="Y360" s="59"/>
      <c r="Z360" s="59"/>
      <c r="AA360" s="59"/>
    </row>
    <row r="361" spans="1:27" x14ac:dyDescent="0.25">
      <c r="A361" s="86">
        <v>832</v>
      </c>
      <c r="B361" s="87">
        <v>8132</v>
      </c>
      <c r="C361" s="87" t="s">
        <v>2</v>
      </c>
      <c r="D361" s="87"/>
      <c r="E361" s="87" t="str">
        <f t="shared" si="296"/>
        <v>X</v>
      </c>
      <c r="F361" s="87" t="s">
        <v>122</v>
      </c>
      <c r="G361" s="88">
        <v>9</v>
      </c>
      <c r="H361" s="87" t="str">
        <f t="shared" si="297"/>
        <v>XXX293/9</v>
      </c>
      <c r="I361" s="89" t="s">
        <v>3</v>
      </c>
      <c r="J361" s="89" t="s">
        <v>3</v>
      </c>
      <c r="K361" s="65">
        <v>0.51249999999999996</v>
      </c>
      <c r="L361" s="90">
        <v>0.51388888888888884</v>
      </c>
      <c r="M361" s="124" t="s">
        <v>21</v>
      </c>
      <c r="N361" s="91">
        <v>0.52430555555555558</v>
      </c>
      <c r="O361" s="124" t="s">
        <v>85</v>
      </c>
      <c r="P361" s="87" t="str">
        <f t="shared" si="298"/>
        <v>OK</v>
      </c>
      <c r="Q361" s="4">
        <f t="shared" si="299"/>
        <v>1.0416666666666741E-2</v>
      </c>
      <c r="R361" s="4">
        <f t="shared" si="300"/>
        <v>1.388888888888884E-3</v>
      </c>
      <c r="S361" s="4">
        <f t="shared" si="301"/>
        <v>1.1805555555555625E-2</v>
      </c>
      <c r="T361" s="4">
        <f t="shared" si="303"/>
        <v>0.11249999999999993</v>
      </c>
      <c r="U361" s="1">
        <v>10.4</v>
      </c>
      <c r="V361" s="1">
        <f>INDEX('Počty dní'!F:J,MATCH(E361,'Počty dní'!H:H,0),4)</f>
        <v>56</v>
      </c>
      <c r="W361" s="17">
        <f t="shared" si="302"/>
        <v>582.4</v>
      </c>
      <c r="Y361" s="59"/>
      <c r="Z361" s="59"/>
      <c r="AA361" s="59"/>
    </row>
    <row r="362" spans="1:27" x14ac:dyDescent="0.25">
      <c r="A362" s="86">
        <v>832</v>
      </c>
      <c r="B362" s="87">
        <v>8132</v>
      </c>
      <c r="C362" s="87" t="s">
        <v>2</v>
      </c>
      <c r="D362" s="87"/>
      <c r="E362" s="87" t="str">
        <f t="shared" si="296"/>
        <v>X</v>
      </c>
      <c r="F362" s="87" t="s">
        <v>122</v>
      </c>
      <c r="G362" s="88">
        <v>12</v>
      </c>
      <c r="H362" s="87" t="str">
        <f t="shared" si="297"/>
        <v>XXX293/12</v>
      </c>
      <c r="I362" s="89" t="s">
        <v>3</v>
      </c>
      <c r="J362" s="89" t="s">
        <v>3</v>
      </c>
      <c r="K362" s="65">
        <v>0.55486111111111114</v>
      </c>
      <c r="L362" s="90">
        <v>0.55555555555555558</v>
      </c>
      <c r="M362" s="124" t="s">
        <v>85</v>
      </c>
      <c r="N362" s="91">
        <v>0.56666666666666665</v>
      </c>
      <c r="O362" s="124" t="s">
        <v>21</v>
      </c>
      <c r="P362" s="87" t="str">
        <f t="shared" si="298"/>
        <v>OK</v>
      </c>
      <c r="Q362" s="4">
        <f t="shared" si="299"/>
        <v>1.1111111111111072E-2</v>
      </c>
      <c r="R362" s="4">
        <f t="shared" si="300"/>
        <v>6.9444444444444198E-4</v>
      </c>
      <c r="S362" s="4">
        <f t="shared" si="301"/>
        <v>1.1805555555555514E-2</v>
      </c>
      <c r="T362" s="4">
        <f t="shared" si="303"/>
        <v>3.0555555555555558E-2</v>
      </c>
      <c r="U362" s="1">
        <v>10.4</v>
      </c>
      <c r="V362" s="1">
        <f>INDEX('Počty dní'!F:J,MATCH(E362,'Počty dní'!H:H,0),4)</f>
        <v>56</v>
      </c>
      <c r="W362" s="17">
        <f t="shared" si="302"/>
        <v>582.4</v>
      </c>
      <c r="Y362" s="59"/>
      <c r="Z362" s="59"/>
      <c r="AA362" s="59"/>
    </row>
    <row r="363" spans="1:27" x14ac:dyDescent="0.25">
      <c r="A363" s="86">
        <v>832</v>
      </c>
      <c r="B363" s="87">
        <v>8132</v>
      </c>
      <c r="C363" s="87" t="s">
        <v>2</v>
      </c>
      <c r="D363" s="87"/>
      <c r="E363" s="87" t="str">
        <f t="shared" si="296"/>
        <v>X</v>
      </c>
      <c r="F363" s="87" t="s">
        <v>122</v>
      </c>
      <c r="G363" s="88">
        <v>15</v>
      </c>
      <c r="H363" s="87" t="str">
        <f t="shared" si="297"/>
        <v>XXX293/15</v>
      </c>
      <c r="I363" s="89" t="s">
        <v>3</v>
      </c>
      <c r="J363" s="89" t="s">
        <v>3</v>
      </c>
      <c r="K363" s="65">
        <v>0.59583333333333333</v>
      </c>
      <c r="L363" s="90">
        <v>0.59722222222222221</v>
      </c>
      <c r="M363" s="124" t="s">
        <v>21</v>
      </c>
      <c r="N363" s="91">
        <v>0.60833333333333328</v>
      </c>
      <c r="O363" s="124" t="s">
        <v>127</v>
      </c>
      <c r="P363" s="87" t="str">
        <f t="shared" si="298"/>
        <v>OK</v>
      </c>
      <c r="Q363" s="4">
        <f t="shared" si="299"/>
        <v>1.1111111111111072E-2</v>
      </c>
      <c r="R363" s="4">
        <f t="shared" si="300"/>
        <v>1.388888888888884E-3</v>
      </c>
      <c r="S363" s="4">
        <f t="shared" si="301"/>
        <v>1.2499999999999956E-2</v>
      </c>
      <c r="T363" s="4">
        <f t="shared" si="303"/>
        <v>2.9166666666666674E-2</v>
      </c>
      <c r="U363" s="1">
        <v>10.9</v>
      </c>
      <c r="V363" s="1">
        <f>INDEX('Počty dní'!F:J,MATCH(E363,'Počty dní'!H:H,0),4)</f>
        <v>56</v>
      </c>
      <c r="W363" s="17">
        <f t="shared" si="302"/>
        <v>610.4</v>
      </c>
      <c r="Y363" s="59"/>
      <c r="Z363" s="59"/>
      <c r="AA363" s="59"/>
    </row>
    <row r="364" spans="1:27" x14ac:dyDescent="0.25">
      <c r="A364" s="86">
        <v>832</v>
      </c>
      <c r="B364" s="87">
        <v>8132</v>
      </c>
      <c r="C364" s="87" t="s">
        <v>2</v>
      </c>
      <c r="D364" s="87"/>
      <c r="E364" s="87" t="str">
        <f t="shared" si="296"/>
        <v>X</v>
      </c>
      <c r="F364" s="87" t="s">
        <v>122</v>
      </c>
      <c r="G364" s="88">
        <v>16</v>
      </c>
      <c r="H364" s="87" t="str">
        <f t="shared" si="297"/>
        <v>XXX293/16</v>
      </c>
      <c r="I364" s="89" t="s">
        <v>3</v>
      </c>
      <c r="J364" s="89" t="s">
        <v>3</v>
      </c>
      <c r="K364" s="65">
        <v>0.60833333333333328</v>
      </c>
      <c r="L364" s="90">
        <v>0.60902777777777772</v>
      </c>
      <c r="M364" s="124" t="s">
        <v>127</v>
      </c>
      <c r="N364" s="91">
        <v>0.62569444444444444</v>
      </c>
      <c r="O364" s="124" t="s">
        <v>21</v>
      </c>
      <c r="P364" s="87" t="str">
        <f t="shared" si="298"/>
        <v>OK</v>
      </c>
      <c r="Q364" s="4">
        <f t="shared" si="299"/>
        <v>1.6666666666666718E-2</v>
      </c>
      <c r="R364" s="4">
        <f t="shared" si="300"/>
        <v>6.9444444444444198E-4</v>
      </c>
      <c r="S364" s="4">
        <f t="shared" si="301"/>
        <v>1.736111111111116E-2</v>
      </c>
      <c r="T364" s="4">
        <f t="shared" si="303"/>
        <v>0</v>
      </c>
      <c r="U364" s="1">
        <v>15</v>
      </c>
      <c r="V364" s="1">
        <f>INDEX('Počty dní'!F:J,MATCH(E364,'Počty dní'!H:H,0),4)</f>
        <v>56</v>
      </c>
      <c r="W364" s="17">
        <f t="shared" si="302"/>
        <v>840</v>
      </c>
      <c r="Y364" s="59"/>
      <c r="Z364" s="59"/>
      <c r="AA364" s="59"/>
    </row>
    <row r="365" spans="1:27" x14ac:dyDescent="0.25">
      <c r="A365" s="86">
        <v>832</v>
      </c>
      <c r="B365" s="87">
        <v>8132</v>
      </c>
      <c r="C365" s="87" t="s">
        <v>2</v>
      </c>
      <c r="D365" s="87"/>
      <c r="E365" s="87" t="str">
        <f>CONCATENATE(C365,D365)</f>
        <v>X</v>
      </c>
      <c r="F365" s="87" t="s">
        <v>109</v>
      </c>
      <c r="G365" s="88"/>
      <c r="H365" s="87" t="str">
        <f t="shared" si="297"/>
        <v>přejezd/</v>
      </c>
      <c r="I365" s="89"/>
      <c r="J365" s="89" t="s">
        <v>3</v>
      </c>
      <c r="K365" s="65">
        <v>0.62916666666666665</v>
      </c>
      <c r="L365" s="90">
        <v>0.62916666666666665</v>
      </c>
      <c r="M365" s="87" t="s">
        <v>21</v>
      </c>
      <c r="N365" s="91">
        <v>0.63263888888888886</v>
      </c>
      <c r="O365" s="87" t="s">
        <v>19</v>
      </c>
      <c r="P365" s="87" t="str">
        <f t="shared" si="298"/>
        <v>OK</v>
      </c>
      <c r="Q365" s="4">
        <f t="shared" si="299"/>
        <v>3.4722222222222099E-3</v>
      </c>
      <c r="R365" s="4">
        <f t="shared" si="300"/>
        <v>0</v>
      </c>
      <c r="S365" s="4">
        <f t="shared" si="301"/>
        <v>3.4722222222222099E-3</v>
      </c>
      <c r="T365" s="4">
        <f t="shared" si="303"/>
        <v>3.4722222222222099E-3</v>
      </c>
      <c r="U365" s="1">
        <v>0</v>
      </c>
      <c r="V365" s="1">
        <f>INDEX('Počty dní'!F:J,MATCH(E365,'Počty dní'!H:H,0),4)</f>
        <v>56</v>
      </c>
      <c r="W365" s="17">
        <f>V365*U365</f>
        <v>0</v>
      </c>
      <c r="Y365" s="59"/>
      <c r="Z365" s="59"/>
      <c r="AA365" s="59"/>
    </row>
    <row r="366" spans="1:27" x14ac:dyDescent="0.25">
      <c r="A366" s="86">
        <v>832</v>
      </c>
      <c r="B366" s="87">
        <v>8132</v>
      </c>
      <c r="C366" s="87" t="s">
        <v>2</v>
      </c>
      <c r="D366" s="87"/>
      <c r="E366" s="87" t="str">
        <f t="shared" si="296"/>
        <v>X</v>
      </c>
      <c r="F366" s="87" t="s">
        <v>121</v>
      </c>
      <c r="G366" s="88">
        <v>19</v>
      </c>
      <c r="H366" s="87" t="str">
        <f t="shared" si="297"/>
        <v>XXX311/19</v>
      </c>
      <c r="I366" s="89" t="s">
        <v>3</v>
      </c>
      <c r="J366" s="89" t="s">
        <v>3</v>
      </c>
      <c r="K366" s="65">
        <v>0.66319444444444442</v>
      </c>
      <c r="L366" s="90">
        <v>0.66666666666666663</v>
      </c>
      <c r="M366" s="87" t="s">
        <v>19</v>
      </c>
      <c r="N366" s="91">
        <v>0.71458333333333324</v>
      </c>
      <c r="O366" s="87" t="s">
        <v>50</v>
      </c>
      <c r="P366" s="87" t="str">
        <f t="shared" si="298"/>
        <v>OK</v>
      </c>
      <c r="Q366" s="4">
        <f t="shared" si="299"/>
        <v>4.7916666666666607E-2</v>
      </c>
      <c r="R366" s="4">
        <f t="shared" si="300"/>
        <v>3.4722222222222099E-3</v>
      </c>
      <c r="S366" s="4">
        <f t="shared" si="301"/>
        <v>5.1388888888888817E-2</v>
      </c>
      <c r="T366" s="4">
        <f t="shared" si="303"/>
        <v>3.0555555555555558E-2</v>
      </c>
      <c r="U366" s="1">
        <v>32.799999999999997</v>
      </c>
      <c r="V366" s="1">
        <f>INDEX('Počty dní'!F:J,MATCH(E366,'Počty dní'!H:H,0),4)</f>
        <v>56</v>
      </c>
      <c r="W366" s="17">
        <f t="shared" si="302"/>
        <v>1836.7999999999997</v>
      </c>
      <c r="Y366" s="59"/>
      <c r="Z366" s="59"/>
      <c r="AA366" s="59"/>
    </row>
    <row r="367" spans="1:27" x14ac:dyDescent="0.25">
      <c r="A367" s="86">
        <v>832</v>
      </c>
      <c r="B367" s="87">
        <v>8132</v>
      </c>
      <c r="C367" s="87" t="s">
        <v>2</v>
      </c>
      <c r="D367" s="87"/>
      <c r="E367" s="87" t="str">
        <f t="shared" si="296"/>
        <v>X</v>
      </c>
      <c r="F367" s="87" t="s">
        <v>121</v>
      </c>
      <c r="G367" s="88">
        <v>22</v>
      </c>
      <c r="H367" s="87" t="str">
        <f t="shared" si="297"/>
        <v>XXX311/22</v>
      </c>
      <c r="I367" s="89" t="s">
        <v>3</v>
      </c>
      <c r="J367" s="89" t="s">
        <v>3</v>
      </c>
      <c r="K367" s="65">
        <v>0.73819444444444449</v>
      </c>
      <c r="L367" s="90">
        <v>0.73958333333333337</v>
      </c>
      <c r="M367" s="87" t="s">
        <v>50</v>
      </c>
      <c r="N367" s="91">
        <v>0.78263888888888899</v>
      </c>
      <c r="O367" s="87" t="s">
        <v>19</v>
      </c>
      <c r="P367" s="87" t="str">
        <f t="shared" si="298"/>
        <v>OK</v>
      </c>
      <c r="Q367" s="4">
        <f t="shared" si="299"/>
        <v>4.3055555555555625E-2</v>
      </c>
      <c r="R367" s="4">
        <f t="shared" si="300"/>
        <v>1.388888888888884E-3</v>
      </c>
      <c r="S367" s="4">
        <f t="shared" si="301"/>
        <v>4.4444444444444509E-2</v>
      </c>
      <c r="T367" s="4">
        <f t="shared" si="303"/>
        <v>2.3611111111111249E-2</v>
      </c>
      <c r="U367" s="1">
        <v>28.9</v>
      </c>
      <c r="V367" s="1">
        <f>INDEX('Počty dní'!F:J,MATCH(E367,'Počty dní'!H:H,0),4)</f>
        <v>56</v>
      </c>
      <c r="W367" s="17">
        <f t="shared" si="302"/>
        <v>1618.3999999999999</v>
      </c>
      <c r="Y367" s="59"/>
      <c r="Z367" s="59"/>
      <c r="AA367" s="59"/>
    </row>
    <row r="368" spans="1:27" ht="15.75" thickBot="1" x14ac:dyDescent="0.3">
      <c r="A368" s="86">
        <v>832</v>
      </c>
      <c r="B368" s="87">
        <v>8132</v>
      </c>
      <c r="C368" s="87" t="s">
        <v>2</v>
      </c>
      <c r="D368" s="87"/>
      <c r="E368" s="87" t="str">
        <f>CONCATENATE(C368,D368)</f>
        <v>X</v>
      </c>
      <c r="F368" s="87" t="s">
        <v>109</v>
      </c>
      <c r="G368" s="88"/>
      <c r="H368" s="87" t="str">
        <f t="shared" si="297"/>
        <v>přejezd/</v>
      </c>
      <c r="I368" s="89"/>
      <c r="J368" s="89" t="s">
        <v>3</v>
      </c>
      <c r="K368" s="65">
        <v>0.78263888888888888</v>
      </c>
      <c r="L368" s="90">
        <v>0.78263888888888888</v>
      </c>
      <c r="M368" s="87" t="s">
        <v>19</v>
      </c>
      <c r="N368" s="91">
        <v>0.78611111111111109</v>
      </c>
      <c r="O368" s="87" t="s">
        <v>21</v>
      </c>
      <c r="P368" s="87"/>
      <c r="Q368" s="4">
        <f t="shared" si="299"/>
        <v>3.4722222222222099E-3</v>
      </c>
      <c r="R368" s="4">
        <f t="shared" si="300"/>
        <v>0</v>
      </c>
      <c r="S368" s="4">
        <f t="shared" si="301"/>
        <v>3.4722222222222099E-3</v>
      </c>
      <c r="T368" s="4">
        <f t="shared" si="303"/>
        <v>0</v>
      </c>
      <c r="U368" s="1">
        <v>0</v>
      </c>
      <c r="V368" s="1">
        <f>INDEX('Počty dní'!F:J,MATCH(E368,'Počty dní'!H:H,0),4)</f>
        <v>56</v>
      </c>
      <c r="W368" s="17">
        <f>V368*U368</f>
        <v>0</v>
      </c>
      <c r="Y368" s="59"/>
      <c r="Z368" s="59"/>
      <c r="AA368" s="59"/>
    </row>
    <row r="369" spans="1:27" ht="15.75" thickBot="1" x14ac:dyDescent="0.3">
      <c r="A369" s="106" t="str">
        <f ca="1">CONCATENATE(INDIRECT("R[-3]C[0]",FALSE),"celkem")</f>
        <v>832celkem</v>
      </c>
      <c r="B369" s="107"/>
      <c r="C369" s="107" t="str">
        <f ca="1">INDIRECT("R[-1]C[12]",FALSE)</f>
        <v>Žirovnice,,nám.</v>
      </c>
      <c r="D369" s="108"/>
      <c r="E369" s="107"/>
      <c r="F369" s="108"/>
      <c r="G369" s="109"/>
      <c r="H369" s="110"/>
      <c r="I369" s="111"/>
      <c r="J369" s="112" t="str">
        <f ca="1">INDIRECT("R[-3]C[0]",FALSE)</f>
        <v>S</v>
      </c>
      <c r="K369" s="113"/>
      <c r="L369" s="114"/>
      <c r="M369" s="115"/>
      <c r="N369" s="114"/>
      <c r="O369" s="116"/>
      <c r="P369" s="107"/>
      <c r="Q369" s="8">
        <f>SUM(Q357:Q368)</f>
        <v>0.19097222222222232</v>
      </c>
      <c r="R369" s="8">
        <f>SUM(R357:R368)</f>
        <v>1.3194444444444398E-2</v>
      </c>
      <c r="S369" s="8">
        <f>SUM(S357:S368)</f>
        <v>0.20416666666666672</v>
      </c>
      <c r="T369" s="8">
        <f>SUM(T357:T368)</f>
        <v>0.36041666666666672</v>
      </c>
      <c r="U369" s="9">
        <f>SUM(U357:U368)</f>
        <v>151</v>
      </c>
      <c r="V369" s="10"/>
      <c r="W369" s="11">
        <f>SUM(W357:W368)</f>
        <v>8456</v>
      </c>
      <c r="Y369" s="59"/>
      <c r="Z369" s="59"/>
      <c r="AA369" s="59"/>
    </row>
    <row r="370" spans="1:27" x14ac:dyDescent="0.25">
      <c r="Y370" s="59"/>
      <c r="Z370" s="59"/>
      <c r="AA370" s="59"/>
    </row>
    <row r="371" spans="1:27" ht="15.75" thickBot="1" x14ac:dyDescent="0.3">
      <c r="K371" s="75"/>
      <c r="L371" s="75"/>
      <c r="Y371" s="59"/>
      <c r="Z371" s="59"/>
      <c r="AA371" s="59"/>
    </row>
    <row r="372" spans="1:27" x14ac:dyDescent="0.25">
      <c r="A372" s="80">
        <v>833</v>
      </c>
      <c r="B372" s="81">
        <v>8133</v>
      </c>
      <c r="C372" s="81" t="s">
        <v>2</v>
      </c>
      <c r="D372" s="81"/>
      <c r="E372" s="81" t="str">
        <f>CONCATENATE(C372,D372)</f>
        <v>X</v>
      </c>
      <c r="F372" s="81" t="s">
        <v>109</v>
      </c>
      <c r="G372" s="82"/>
      <c r="H372" s="81" t="str">
        <f>CONCATENATE(F372,"/",G372)</f>
        <v>přejezd/</v>
      </c>
      <c r="I372" s="83"/>
      <c r="J372" s="83" t="s">
        <v>18</v>
      </c>
      <c r="K372" s="67">
        <v>0.19791666666666666</v>
      </c>
      <c r="L372" s="84">
        <v>0.19791666666666666</v>
      </c>
      <c r="M372" s="81" t="s">
        <v>21</v>
      </c>
      <c r="N372" s="85">
        <v>0.2048611111111111</v>
      </c>
      <c r="O372" s="81" t="s">
        <v>48</v>
      </c>
      <c r="P372" s="81" t="str">
        <f>IF(M373=O372,"OK","POZOR")</f>
        <v>OK</v>
      </c>
      <c r="Q372" s="14">
        <f>IF(ISNUMBER(G372),N372-L372,IF(F372="přejezd",N372-L372,0))</f>
        <v>6.9444444444444475E-3</v>
      </c>
      <c r="R372" s="14">
        <f>IF(ISNUMBER(G372),L372-K372,0)</f>
        <v>0</v>
      </c>
      <c r="S372" s="14">
        <f>Q372+R372</f>
        <v>6.9444444444444475E-3</v>
      </c>
      <c r="T372" s="14"/>
      <c r="U372" s="13">
        <v>0</v>
      </c>
      <c r="V372" s="13">
        <f>INDEX('Počty dní'!F:J,MATCH(E372,'Počty dní'!H:H,0),4)</f>
        <v>56</v>
      </c>
      <c r="W372" s="16">
        <f>V372*U372</f>
        <v>0</v>
      </c>
      <c r="Y372" s="59"/>
      <c r="Z372" s="59"/>
      <c r="AA372" s="59"/>
    </row>
    <row r="373" spans="1:27" x14ac:dyDescent="0.25">
      <c r="A373" s="86">
        <v>833</v>
      </c>
      <c r="B373" s="87">
        <v>8133</v>
      </c>
      <c r="C373" s="87" t="s">
        <v>2</v>
      </c>
      <c r="D373" s="87"/>
      <c r="E373" s="87" t="str">
        <f>CONCATENATE(C373,D373)</f>
        <v>X</v>
      </c>
      <c r="F373" s="87" t="s">
        <v>45</v>
      </c>
      <c r="G373" s="88">
        <v>53</v>
      </c>
      <c r="H373" s="87" t="str">
        <f>CONCATENATE(F373,"/",G373)</f>
        <v>XXX290/53</v>
      </c>
      <c r="I373" s="89" t="s">
        <v>3</v>
      </c>
      <c r="J373" s="89" t="s">
        <v>18</v>
      </c>
      <c r="K373" s="65">
        <v>0.2048611111111111</v>
      </c>
      <c r="L373" s="90">
        <v>0.20625000000000002</v>
      </c>
      <c r="M373" s="87" t="s">
        <v>48</v>
      </c>
      <c r="N373" s="91">
        <v>0.21458333333333335</v>
      </c>
      <c r="O373" s="87" t="s">
        <v>19</v>
      </c>
      <c r="P373" s="87" t="str">
        <f>IF(M374=O373,"OK","POZOR")</f>
        <v>OK</v>
      </c>
      <c r="Q373" s="4">
        <f>IF(ISNUMBER(G373),N373-L373,IF(F373="přejezd",N373-L373,0))</f>
        <v>8.3333333333333315E-3</v>
      </c>
      <c r="R373" s="4">
        <f>IF(ISNUMBER(G373),L373-K373,0)</f>
        <v>1.3888888888889117E-3</v>
      </c>
      <c r="S373" s="4">
        <f>Q373+R373</f>
        <v>9.7222222222222432E-3</v>
      </c>
      <c r="T373" s="4">
        <f>K373-N372</f>
        <v>0</v>
      </c>
      <c r="U373" s="1">
        <v>7.9</v>
      </c>
      <c r="V373" s="1">
        <f>INDEX('Počty dní'!F:J,MATCH(E373,'Počty dní'!H:H,0),4)</f>
        <v>56</v>
      </c>
      <c r="W373" s="17">
        <f>V373*U373</f>
        <v>442.40000000000003</v>
      </c>
      <c r="Y373" s="59"/>
      <c r="Z373" s="59"/>
      <c r="AA373" s="59"/>
    </row>
    <row r="374" spans="1:27" x14ac:dyDescent="0.25">
      <c r="A374" s="86">
        <v>833</v>
      </c>
      <c r="B374" s="87">
        <v>8133</v>
      </c>
      <c r="C374" s="87" t="s">
        <v>2</v>
      </c>
      <c r="D374" s="87"/>
      <c r="E374" s="87" t="str">
        <f>CONCATENATE(C374,D374)</f>
        <v>X</v>
      </c>
      <c r="F374" s="87" t="s">
        <v>113</v>
      </c>
      <c r="G374" s="88">
        <v>1</v>
      </c>
      <c r="H374" s="87" t="str">
        <f>CONCATENATE(F374,"/",G374)</f>
        <v>XXX315/1</v>
      </c>
      <c r="I374" s="89" t="s">
        <v>3</v>
      </c>
      <c r="J374" s="89" t="s">
        <v>18</v>
      </c>
      <c r="K374" s="65">
        <v>0.21458333333333332</v>
      </c>
      <c r="L374" s="90">
        <v>0.21666666666666667</v>
      </c>
      <c r="M374" s="87" t="s">
        <v>19</v>
      </c>
      <c r="N374" s="91">
        <v>0.24027777777777778</v>
      </c>
      <c r="O374" s="87" t="s">
        <v>49</v>
      </c>
      <c r="P374" s="87" t="str">
        <f>IF(M375=O374,"OK","POZOR")</f>
        <v>OK</v>
      </c>
      <c r="Q374" s="4">
        <f>IF(ISNUMBER(G374),N374-L374,IF(F374="přejezd",N374-L374,0))</f>
        <v>2.361111111111111E-2</v>
      </c>
      <c r="R374" s="4">
        <f>IF(ISNUMBER(G374),L374-K374,0)</f>
        <v>2.0833333333333537E-3</v>
      </c>
      <c r="S374" s="4">
        <f>Q374+R374</f>
        <v>2.5694444444444464E-2</v>
      </c>
      <c r="T374" s="4">
        <f>K374-N373</f>
        <v>0</v>
      </c>
      <c r="U374" s="1">
        <v>23.9</v>
      </c>
      <c r="V374" s="1">
        <f>INDEX('Počty dní'!F:J,MATCH(E374,'Počty dní'!H:H,0),4)</f>
        <v>56</v>
      </c>
      <c r="W374" s="17">
        <f>V374*U374</f>
        <v>1338.3999999999999</v>
      </c>
      <c r="Y374" s="59"/>
      <c r="Z374" s="59"/>
      <c r="AA374" s="59"/>
    </row>
    <row r="375" spans="1:27" x14ac:dyDescent="0.25">
      <c r="A375" s="86">
        <v>833</v>
      </c>
      <c r="B375" s="87">
        <v>8133</v>
      </c>
      <c r="C375" s="87" t="s">
        <v>2</v>
      </c>
      <c r="D375" s="88"/>
      <c r="E375" s="87" t="str">
        <f>CONCATENATE(C375,D375)</f>
        <v>X</v>
      </c>
      <c r="F375" s="87" t="s">
        <v>113</v>
      </c>
      <c r="G375" s="88">
        <v>2</v>
      </c>
      <c r="H375" s="87" t="str">
        <f>CONCATENATE(F375,"/",G375)</f>
        <v>XXX315/2</v>
      </c>
      <c r="I375" s="89" t="s">
        <v>3</v>
      </c>
      <c r="J375" s="89" t="s">
        <v>18</v>
      </c>
      <c r="K375" s="65">
        <v>0.24097222222222223</v>
      </c>
      <c r="L375" s="90">
        <v>0.24166666666666667</v>
      </c>
      <c r="M375" s="87" t="s">
        <v>49</v>
      </c>
      <c r="N375" s="91">
        <v>0.26458333333333334</v>
      </c>
      <c r="O375" s="87" t="s">
        <v>19</v>
      </c>
      <c r="P375" s="87" t="str">
        <f>IF(M376=O375,"OK","POZOR")</f>
        <v>OK</v>
      </c>
      <c r="Q375" s="4">
        <f>IF(ISNUMBER(G375),N375-L375,IF(F375="přejezd",N375-L375,0))</f>
        <v>2.2916666666666669E-2</v>
      </c>
      <c r="R375" s="4">
        <f>IF(ISNUMBER(G375),L375-K375,0)</f>
        <v>6.9444444444444198E-4</v>
      </c>
      <c r="S375" s="4">
        <f>Q375+R375</f>
        <v>2.361111111111111E-2</v>
      </c>
      <c r="T375" s="4">
        <f>K375-N374</f>
        <v>6.9444444444444198E-4</v>
      </c>
      <c r="U375" s="1">
        <v>23.9</v>
      </c>
      <c r="V375" s="1">
        <f>INDEX('Počty dní'!F:J,MATCH(E375,'Počty dní'!H:H,0),4)</f>
        <v>56</v>
      </c>
      <c r="W375" s="17">
        <f>V375*U375</f>
        <v>1338.3999999999999</v>
      </c>
      <c r="Y375" s="59"/>
      <c r="Z375" s="59"/>
      <c r="AA375" s="59"/>
    </row>
    <row r="376" spans="1:27" x14ac:dyDescent="0.25">
      <c r="A376" s="86">
        <v>833</v>
      </c>
      <c r="B376" s="87">
        <v>8133</v>
      </c>
      <c r="C376" s="87" t="s">
        <v>2</v>
      </c>
      <c r="D376" s="88">
        <v>35</v>
      </c>
      <c r="E376" s="87" t="str">
        <f>CONCATENATE(C376,D376)</f>
        <v>X35</v>
      </c>
      <c r="F376" s="87" t="s">
        <v>119</v>
      </c>
      <c r="G376" s="88">
        <v>4</v>
      </c>
      <c r="H376" s="87" t="str">
        <f t="shared" ref="H376:H383" si="304">CONCATENATE(F376,"/",G376)</f>
        <v>XXX291/4</v>
      </c>
      <c r="I376" s="89" t="s">
        <v>18</v>
      </c>
      <c r="J376" s="89" t="s">
        <v>18</v>
      </c>
      <c r="K376" s="65">
        <v>0.27083333333333331</v>
      </c>
      <c r="L376" s="90">
        <v>0.27152777777777776</v>
      </c>
      <c r="M376" s="87" t="s">
        <v>19</v>
      </c>
      <c r="N376" s="91">
        <v>0.30763888888888891</v>
      </c>
      <c r="O376" s="87" t="s">
        <v>9</v>
      </c>
      <c r="P376" s="87" t="str">
        <f t="shared" ref="P376:P382" si="305">IF(M377=O376,"OK","POZOR")</f>
        <v>OK</v>
      </c>
      <c r="Q376" s="4">
        <f t="shared" ref="Q376:Q383" si="306">IF(ISNUMBER(G376),N376-L376,IF(F376="přejezd",N376-L376,0))</f>
        <v>3.6111111111111149E-2</v>
      </c>
      <c r="R376" s="4">
        <f t="shared" ref="R376:R383" si="307">IF(ISNUMBER(G376),L376-K376,0)</f>
        <v>6.9444444444444198E-4</v>
      </c>
      <c r="S376" s="4">
        <f t="shared" ref="S376:S383" si="308">Q376+R376</f>
        <v>3.6805555555555591E-2</v>
      </c>
      <c r="T376" s="4">
        <f>K376-N375</f>
        <v>6.2499999999999778E-3</v>
      </c>
      <c r="U376" s="1">
        <v>32.200000000000003</v>
      </c>
      <c r="V376" s="1">
        <f>INDEX('Počty dní'!F:J,MATCH(E376,'Počty dní'!H:H,0),4)</f>
        <v>56</v>
      </c>
      <c r="W376" s="17">
        <f>V376*U376</f>
        <v>1803.2000000000003</v>
      </c>
      <c r="Y376" s="59"/>
      <c r="Z376" s="59"/>
      <c r="AA376" s="59"/>
    </row>
    <row r="377" spans="1:27" x14ac:dyDescent="0.25">
      <c r="A377" s="86">
        <v>833</v>
      </c>
      <c r="B377" s="87">
        <v>8133</v>
      </c>
      <c r="C377" s="87" t="s">
        <v>2</v>
      </c>
      <c r="D377" s="87"/>
      <c r="E377" s="87" t="str">
        <f t="shared" ref="E377" si="309">CONCATENATE(C377,D377)</f>
        <v>X</v>
      </c>
      <c r="F377" s="87" t="s">
        <v>119</v>
      </c>
      <c r="G377" s="88">
        <v>5</v>
      </c>
      <c r="H377" s="87" t="str">
        <f t="shared" si="304"/>
        <v>XXX291/5</v>
      </c>
      <c r="I377" s="89" t="s">
        <v>3</v>
      </c>
      <c r="J377" s="89" t="s">
        <v>18</v>
      </c>
      <c r="K377" s="65">
        <v>0.3972222222222222</v>
      </c>
      <c r="L377" s="90">
        <v>0.39861111111111114</v>
      </c>
      <c r="M377" s="87" t="s">
        <v>9</v>
      </c>
      <c r="N377" s="91">
        <v>0.43472222222222223</v>
      </c>
      <c r="O377" s="87" t="s">
        <v>19</v>
      </c>
      <c r="P377" s="87" t="str">
        <f t="shared" si="305"/>
        <v>OK</v>
      </c>
      <c r="Q377" s="4">
        <f t="shared" si="306"/>
        <v>3.6111111111111094E-2</v>
      </c>
      <c r="R377" s="4">
        <f t="shared" si="307"/>
        <v>1.3888888888889395E-3</v>
      </c>
      <c r="S377" s="4">
        <f t="shared" si="308"/>
        <v>3.7500000000000033E-2</v>
      </c>
      <c r="T377" s="4">
        <f t="shared" ref="T377:T383" si="310">K377-N376</f>
        <v>8.9583333333333293E-2</v>
      </c>
      <c r="U377" s="1">
        <v>32.200000000000003</v>
      </c>
      <c r="V377" s="1">
        <f>INDEX('Počty dní'!F:J,MATCH(E377,'Počty dní'!H:H,0),4)</f>
        <v>56</v>
      </c>
      <c r="W377" s="17">
        <f t="shared" ref="W377" si="311">V377*U377</f>
        <v>1803.2000000000003</v>
      </c>
      <c r="Y377" s="59"/>
      <c r="Z377" s="59"/>
      <c r="AA377" s="59"/>
    </row>
    <row r="378" spans="1:27" x14ac:dyDescent="0.25">
      <c r="A378" s="86">
        <v>833</v>
      </c>
      <c r="B378" s="87">
        <v>8133</v>
      </c>
      <c r="C378" s="87" t="s">
        <v>2</v>
      </c>
      <c r="D378" s="87"/>
      <c r="E378" s="87" t="str">
        <f>CONCATENATE(C378,D378)</f>
        <v>X</v>
      </c>
      <c r="F378" s="87" t="s">
        <v>119</v>
      </c>
      <c r="G378" s="88">
        <v>10</v>
      </c>
      <c r="H378" s="87" t="str">
        <f t="shared" si="304"/>
        <v>XXX291/10</v>
      </c>
      <c r="I378" s="89" t="s">
        <v>3</v>
      </c>
      <c r="J378" s="89" t="s">
        <v>18</v>
      </c>
      <c r="K378" s="65">
        <v>0.51944444444444449</v>
      </c>
      <c r="L378" s="90">
        <v>0.52152777777777781</v>
      </c>
      <c r="M378" s="87" t="s">
        <v>19</v>
      </c>
      <c r="N378" s="91">
        <v>0.55763888888888891</v>
      </c>
      <c r="O378" s="87" t="s">
        <v>9</v>
      </c>
      <c r="P378" s="87" t="str">
        <f t="shared" si="305"/>
        <v>OK</v>
      </c>
      <c r="Q378" s="4">
        <f t="shared" si="306"/>
        <v>3.6111111111111094E-2</v>
      </c>
      <c r="R378" s="4">
        <f t="shared" si="307"/>
        <v>2.0833333333333259E-3</v>
      </c>
      <c r="S378" s="4">
        <f t="shared" si="308"/>
        <v>3.819444444444442E-2</v>
      </c>
      <c r="T378" s="4">
        <f t="shared" si="310"/>
        <v>8.4722222222222254E-2</v>
      </c>
      <c r="U378" s="1">
        <v>32.200000000000003</v>
      </c>
      <c r="V378" s="1">
        <f>INDEX('Počty dní'!F:J,MATCH(E378,'Počty dní'!H:H,0),4)</f>
        <v>56</v>
      </c>
      <c r="W378" s="17">
        <f>V378*U378</f>
        <v>1803.2000000000003</v>
      </c>
      <c r="Y378" s="59"/>
      <c r="Z378" s="59"/>
      <c r="AA378" s="59"/>
    </row>
    <row r="379" spans="1:27" x14ac:dyDescent="0.25">
      <c r="A379" s="86">
        <v>833</v>
      </c>
      <c r="B379" s="87">
        <v>8133</v>
      </c>
      <c r="C379" s="87" t="s">
        <v>2</v>
      </c>
      <c r="D379" s="87"/>
      <c r="E379" s="87" t="str">
        <f>CONCATENATE(C379,D379)</f>
        <v>X</v>
      </c>
      <c r="F379" s="87" t="s">
        <v>45</v>
      </c>
      <c r="G379" s="88">
        <v>17</v>
      </c>
      <c r="H379" s="87" t="str">
        <f t="shared" si="304"/>
        <v>XXX290/17</v>
      </c>
      <c r="I379" s="89" t="s">
        <v>18</v>
      </c>
      <c r="J379" s="89" t="s">
        <v>18</v>
      </c>
      <c r="K379" s="65">
        <v>0.60416666666666663</v>
      </c>
      <c r="L379" s="90">
        <v>0.60763888888888895</v>
      </c>
      <c r="M379" s="87" t="s">
        <v>9</v>
      </c>
      <c r="N379" s="91">
        <v>0.63124999999999998</v>
      </c>
      <c r="O379" s="87" t="s">
        <v>19</v>
      </c>
      <c r="P379" s="87" t="str">
        <f t="shared" si="305"/>
        <v>OK</v>
      </c>
      <c r="Q379" s="4">
        <f t="shared" si="306"/>
        <v>2.3611111111111027E-2</v>
      </c>
      <c r="R379" s="4">
        <f t="shared" si="307"/>
        <v>3.4722222222223209E-3</v>
      </c>
      <c r="S379" s="4">
        <f t="shared" si="308"/>
        <v>2.7083333333333348E-2</v>
      </c>
      <c r="T379" s="4">
        <f t="shared" si="310"/>
        <v>4.6527777777777724E-2</v>
      </c>
      <c r="U379" s="1">
        <v>22.2</v>
      </c>
      <c r="V379" s="1">
        <f>INDEX('Počty dní'!F:J,MATCH(E379,'Počty dní'!H:H,0),4)</f>
        <v>56</v>
      </c>
      <c r="W379" s="17">
        <f>V379*U379</f>
        <v>1243.2</v>
      </c>
      <c r="Y379" s="59"/>
      <c r="Z379" s="59"/>
      <c r="AA379" s="59"/>
    </row>
    <row r="380" spans="1:27" x14ac:dyDescent="0.25">
      <c r="A380" s="86">
        <v>833</v>
      </c>
      <c r="B380" s="87">
        <v>8133</v>
      </c>
      <c r="C380" s="87" t="s">
        <v>2</v>
      </c>
      <c r="D380" s="87"/>
      <c r="E380" s="87" t="str">
        <f>CONCATENATE(C380,D380)</f>
        <v>X</v>
      </c>
      <c r="F380" s="87" t="s">
        <v>113</v>
      </c>
      <c r="G380" s="88">
        <v>11</v>
      </c>
      <c r="H380" s="87" t="str">
        <f t="shared" si="304"/>
        <v>XXX315/11</v>
      </c>
      <c r="I380" s="89" t="s">
        <v>3</v>
      </c>
      <c r="J380" s="89" t="s">
        <v>18</v>
      </c>
      <c r="K380" s="65">
        <v>0.63194444444444442</v>
      </c>
      <c r="L380" s="90">
        <v>0.6333333333333333</v>
      </c>
      <c r="M380" s="87" t="s">
        <v>19</v>
      </c>
      <c r="N380" s="91">
        <v>0.65694444444444444</v>
      </c>
      <c r="O380" s="87" t="s">
        <v>49</v>
      </c>
      <c r="P380" s="87" t="str">
        <f t="shared" si="305"/>
        <v>OK</v>
      </c>
      <c r="Q380" s="4">
        <f t="shared" si="306"/>
        <v>2.3611111111111138E-2</v>
      </c>
      <c r="R380" s="4">
        <f t="shared" si="307"/>
        <v>1.388888888888884E-3</v>
      </c>
      <c r="S380" s="4">
        <f t="shared" si="308"/>
        <v>2.5000000000000022E-2</v>
      </c>
      <c r="T380" s="4">
        <f t="shared" si="310"/>
        <v>6.9444444444444198E-4</v>
      </c>
      <c r="U380" s="1">
        <v>23.9</v>
      </c>
      <c r="V380" s="1">
        <f>INDEX('Počty dní'!F:J,MATCH(E380,'Počty dní'!H:H,0),4)</f>
        <v>56</v>
      </c>
      <c r="W380" s="17">
        <f>V380*U380</f>
        <v>1338.3999999999999</v>
      </c>
      <c r="Y380" s="59"/>
      <c r="Z380" s="59"/>
      <c r="AA380" s="59"/>
    </row>
    <row r="381" spans="1:27" x14ac:dyDescent="0.25">
      <c r="A381" s="86">
        <v>833</v>
      </c>
      <c r="B381" s="87">
        <v>8133</v>
      </c>
      <c r="C381" s="87" t="s">
        <v>2</v>
      </c>
      <c r="D381" s="87"/>
      <c r="E381" s="87" t="str">
        <f>CONCATENATE(C381,D381)</f>
        <v>X</v>
      </c>
      <c r="F381" s="87" t="s">
        <v>113</v>
      </c>
      <c r="G381" s="88">
        <v>12</v>
      </c>
      <c r="H381" s="87" t="str">
        <f t="shared" si="304"/>
        <v>XXX315/12</v>
      </c>
      <c r="I381" s="89" t="s">
        <v>3</v>
      </c>
      <c r="J381" s="89" t="s">
        <v>18</v>
      </c>
      <c r="K381" s="65">
        <v>0.67361111111111116</v>
      </c>
      <c r="L381" s="90">
        <v>0.67569444444444438</v>
      </c>
      <c r="M381" s="87" t="s">
        <v>49</v>
      </c>
      <c r="N381" s="91">
        <v>0.69861111111111107</v>
      </c>
      <c r="O381" s="87" t="s">
        <v>19</v>
      </c>
      <c r="P381" s="87" t="str">
        <f t="shared" si="305"/>
        <v>OK</v>
      </c>
      <c r="Q381" s="4">
        <f t="shared" si="306"/>
        <v>2.2916666666666696E-2</v>
      </c>
      <c r="R381" s="4">
        <f t="shared" si="307"/>
        <v>2.0833333333332149E-3</v>
      </c>
      <c r="S381" s="4">
        <f t="shared" si="308"/>
        <v>2.4999999999999911E-2</v>
      </c>
      <c r="T381" s="4">
        <f t="shared" si="310"/>
        <v>1.6666666666666718E-2</v>
      </c>
      <c r="U381" s="1">
        <v>23.9</v>
      </c>
      <c r="V381" s="1">
        <f>INDEX('Počty dní'!F:J,MATCH(E381,'Počty dní'!H:H,0),4)</f>
        <v>56</v>
      </c>
      <c r="W381" s="17">
        <f>V381*U381</f>
        <v>1338.3999999999999</v>
      </c>
      <c r="Y381" s="59"/>
      <c r="Z381" s="59"/>
      <c r="AA381" s="59"/>
    </row>
    <row r="382" spans="1:27" x14ac:dyDescent="0.25">
      <c r="A382" s="86">
        <v>833</v>
      </c>
      <c r="B382" s="87">
        <v>8133</v>
      </c>
      <c r="C382" s="87" t="s">
        <v>2</v>
      </c>
      <c r="D382" s="87"/>
      <c r="E382" s="87" t="str">
        <f>CONCATENATE(C382,D382)</f>
        <v>X</v>
      </c>
      <c r="F382" s="87" t="s">
        <v>45</v>
      </c>
      <c r="G382" s="88">
        <v>24</v>
      </c>
      <c r="H382" s="87" t="str">
        <f t="shared" si="304"/>
        <v>XXX290/24</v>
      </c>
      <c r="I382" s="89" t="s">
        <v>3</v>
      </c>
      <c r="J382" s="89" t="s">
        <v>18</v>
      </c>
      <c r="K382" s="65">
        <v>0.7</v>
      </c>
      <c r="L382" s="90">
        <v>0.70138888888888884</v>
      </c>
      <c r="M382" s="87" t="s">
        <v>19</v>
      </c>
      <c r="N382" s="91">
        <v>0.72430555555555554</v>
      </c>
      <c r="O382" s="87" t="s">
        <v>9</v>
      </c>
      <c r="P382" s="87" t="str">
        <f t="shared" si="305"/>
        <v>OK</v>
      </c>
      <c r="Q382" s="4">
        <f t="shared" si="306"/>
        <v>2.2916666666666696E-2</v>
      </c>
      <c r="R382" s="4">
        <f t="shared" si="307"/>
        <v>1.388888888888884E-3</v>
      </c>
      <c r="S382" s="4">
        <f t="shared" si="308"/>
        <v>2.430555555555558E-2</v>
      </c>
      <c r="T382" s="4">
        <f t="shared" si="310"/>
        <v>1.388888888888884E-3</v>
      </c>
      <c r="U382" s="1">
        <v>22.2</v>
      </c>
      <c r="V382" s="1">
        <f>INDEX('Počty dní'!F:J,MATCH(E382,'Počty dní'!H:H,0),4)</f>
        <v>56</v>
      </c>
      <c r="W382" s="17">
        <f>V382*U382</f>
        <v>1243.2</v>
      </c>
      <c r="Y382" s="59"/>
      <c r="Z382" s="59"/>
      <c r="AA382" s="59"/>
    </row>
    <row r="383" spans="1:27" ht="15.75" thickBot="1" x14ac:dyDescent="0.3">
      <c r="A383" s="92">
        <v>833</v>
      </c>
      <c r="B383" s="93">
        <v>8133</v>
      </c>
      <c r="C383" s="93" t="s">
        <v>2</v>
      </c>
      <c r="D383" s="93"/>
      <c r="E383" s="93" t="str">
        <f t="shared" ref="E383" si="312">CONCATENATE(C383,D383)</f>
        <v>X</v>
      </c>
      <c r="F383" s="93" t="s">
        <v>119</v>
      </c>
      <c r="G383" s="94">
        <v>13</v>
      </c>
      <c r="H383" s="93" t="str">
        <f t="shared" si="304"/>
        <v>XXX291/13</v>
      </c>
      <c r="I383" s="95" t="s">
        <v>3</v>
      </c>
      <c r="J383" s="95" t="s">
        <v>18</v>
      </c>
      <c r="K383" s="70">
        <v>0.77222222222222225</v>
      </c>
      <c r="L383" s="96">
        <v>0.77361111111111114</v>
      </c>
      <c r="M383" s="93" t="s">
        <v>9</v>
      </c>
      <c r="N383" s="97">
        <v>0.80555555555555558</v>
      </c>
      <c r="O383" s="93" t="s">
        <v>21</v>
      </c>
      <c r="P383" s="93"/>
      <c r="Q383" s="19">
        <f t="shared" si="306"/>
        <v>3.1944444444444442E-2</v>
      </c>
      <c r="R383" s="19">
        <f t="shared" si="307"/>
        <v>1.388888888888884E-3</v>
      </c>
      <c r="S383" s="19">
        <f t="shared" si="308"/>
        <v>3.3333333333333326E-2</v>
      </c>
      <c r="T383" s="19">
        <f t="shared" si="310"/>
        <v>4.7916666666666718E-2</v>
      </c>
      <c r="U383" s="18">
        <v>28.3</v>
      </c>
      <c r="V383" s="18">
        <f>INDEX('Počty dní'!F:J,MATCH(E383,'Počty dní'!H:H,0),4)</f>
        <v>56</v>
      </c>
      <c r="W383" s="20">
        <f t="shared" ref="W383" si="313">V383*U383</f>
        <v>1584.8</v>
      </c>
      <c r="Y383" s="59"/>
      <c r="Z383" s="59"/>
      <c r="AA383" s="59"/>
    </row>
    <row r="384" spans="1:27" ht="15.75" thickBot="1" x14ac:dyDescent="0.3">
      <c r="A384" s="106" t="str">
        <f ca="1">CONCATENATE(INDIRECT("R[-3]C[0]",FALSE),"celkem")</f>
        <v>833celkem</v>
      </c>
      <c r="B384" s="107"/>
      <c r="C384" s="107" t="str">
        <f ca="1">INDIRECT("R[-1]C[12]",FALSE)</f>
        <v>Žirovnice,,nám.</v>
      </c>
      <c r="D384" s="108"/>
      <c r="E384" s="107"/>
      <c r="F384" s="108"/>
      <c r="G384" s="109"/>
      <c r="H384" s="110"/>
      <c r="I384" s="111"/>
      <c r="J384" s="112" t="str">
        <f ca="1">INDIRECT("R[-3]C[0]",FALSE)</f>
        <v>V</v>
      </c>
      <c r="K384" s="113"/>
      <c r="L384" s="114"/>
      <c r="M384" s="115"/>
      <c r="N384" s="114"/>
      <c r="O384" s="116"/>
      <c r="P384" s="107"/>
      <c r="Q384" s="8">
        <f>SUM(Q372:Q383)</f>
        <v>0.2951388888888889</v>
      </c>
      <c r="R384" s="8">
        <f>SUM(R372:R383)</f>
        <v>1.8055555555555602E-2</v>
      </c>
      <c r="S384" s="8">
        <f>SUM(S372:S383)</f>
        <v>0.3131944444444445</v>
      </c>
      <c r="T384" s="8">
        <f>SUM(T372:T383)</f>
        <v>0.29444444444444445</v>
      </c>
      <c r="U384" s="9">
        <f>SUM(U372:U383)</f>
        <v>272.8</v>
      </c>
      <c r="V384" s="10"/>
      <c r="W384" s="11">
        <f>SUM(W372:W383)</f>
        <v>15276.800000000001</v>
      </c>
      <c r="Y384" s="59"/>
      <c r="Z384" s="59"/>
      <c r="AA384" s="59"/>
    </row>
    <row r="385" spans="1:27" x14ac:dyDescent="0.25">
      <c r="K385" s="75"/>
      <c r="Y385" s="59"/>
      <c r="Z385" s="59"/>
      <c r="AA385" s="59"/>
    </row>
    <row r="386" spans="1:27" ht="15.75" thickBot="1" x14ac:dyDescent="0.3">
      <c r="L386" s="78"/>
      <c r="N386" s="79"/>
      <c r="Q386" s="2"/>
      <c r="R386" s="2"/>
      <c r="S386" s="2"/>
      <c r="T386" s="2"/>
      <c r="Y386" s="59"/>
      <c r="Z386" s="59"/>
      <c r="AA386" s="59"/>
    </row>
    <row r="387" spans="1:27" x14ac:dyDescent="0.25">
      <c r="A387" s="80">
        <v>834</v>
      </c>
      <c r="B387" s="81">
        <v>8134</v>
      </c>
      <c r="C387" s="81" t="s">
        <v>2</v>
      </c>
      <c r="D387" s="81"/>
      <c r="E387" s="81" t="str">
        <f>CONCATENATE(C387,D387)</f>
        <v>X</v>
      </c>
      <c r="F387" s="81" t="s">
        <v>113</v>
      </c>
      <c r="G387" s="82">
        <v>5</v>
      </c>
      <c r="H387" s="81" t="str">
        <f>CONCATENATE(F387,"/",G387)</f>
        <v>XXX315/5</v>
      </c>
      <c r="I387" s="83" t="s">
        <v>18</v>
      </c>
      <c r="J387" s="83" t="s">
        <v>18</v>
      </c>
      <c r="K387" s="67">
        <v>0.28819444444444442</v>
      </c>
      <c r="L387" s="84">
        <v>0.29305555555555557</v>
      </c>
      <c r="M387" s="81" t="s">
        <v>19</v>
      </c>
      <c r="N387" s="85">
        <v>0.31666666666666665</v>
      </c>
      <c r="O387" s="81" t="s">
        <v>49</v>
      </c>
      <c r="P387" s="81" t="str">
        <f t="shared" ref="P387:P393" si="314">IF(M388=O387,"OK","POZOR")</f>
        <v>OK</v>
      </c>
      <c r="Q387" s="14">
        <f t="shared" ref="Q387:Q394" si="315">IF(ISNUMBER(G387),N387-L387,IF(F387="přejezd",N387-L387,0))</f>
        <v>2.3611111111111083E-2</v>
      </c>
      <c r="R387" s="14">
        <f t="shared" ref="R387:R394" si="316">IF(ISNUMBER(G387),L387-K387,0)</f>
        <v>4.8611111111111494E-3</v>
      </c>
      <c r="S387" s="14">
        <f t="shared" ref="S387:S394" si="317">Q387+R387</f>
        <v>2.8472222222222232E-2</v>
      </c>
      <c r="T387" s="14"/>
      <c r="U387" s="13">
        <v>23.9</v>
      </c>
      <c r="V387" s="13">
        <f>INDEX('Počty dní'!F:J,MATCH(E387,'Počty dní'!H:H,0),4)</f>
        <v>56</v>
      </c>
      <c r="W387" s="16">
        <f>V387*U387</f>
        <v>1338.3999999999999</v>
      </c>
      <c r="Y387" s="59"/>
      <c r="Z387" s="59"/>
      <c r="AA387" s="59"/>
    </row>
    <row r="388" spans="1:27" x14ac:dyDescent="0.25">
      <c r="A388" s="86">
        <v>834</v>
      </c>
      <c r="B388" s="87">
        <v>8134</v>
      </c>
      <c r="C388" s="87" t="s">
        <v>2</v>
      </c>
      <c r="D388" s="87"/>
      <c r="E388" s="87" t="str">
        <f>CONCATENATE(C388,D388)</f>
        <v>X</v>
      </c>
      <c r="F388" s="87" t="s">
        <v>113</v>
      </c>
      <c r="G388" s="88">
        <v>6</v>
      </c>
      <c r="H388" s="87" t="str">
        <f>CONCATENATE(F388,"/",G388)</f>
        <v>XXX315/6</v>
      </c>
      <c r="I388" s="89" t="s">
        <v>3</v>
      </c>
      <c r="J388" s="89" t="s">
        <v>18</v>
      </c>
      <c r="K388" s="65">
        <v>0.43402777777777779</v>
      </c>
      <c r="L388" s="90">
        <v>0.43611111111111112</v>
      </c>
      <c r="M388" s="87" t="s">
        <v>49</v>
      </c>
      <c r="N388" s="91">
        <v>0.45902777777777776</v>
      </c>
      <c r="O388" s="87" t="s">
        <v>19</v>
      </c>
      <c r="P388" s="87" t="str">
        <f t="shared" si="314"/>
        <v>OK</v>
      </c>
      <c r="Q388" s="4">
        <f t="shared" si="315"/>
        <v>2.2916666666666641E-2</v>
      </c>
      <c r="R388" s="4">
        <f t="shared" si="316"/>
        <v>2.0833333333333259E-3</v>
      </c>
      <c r="S388" s="4">
        <f t="shared" si="317"/>
        <v>2.4999999999999967E-2</v>
      </c>
      <c r="T388" s="4">
        <f t="shared" ref="T388:T394" si="318">K388-N387</f>
        <v>0.11736111111111114</v>
      </c>
      <c r="U388" s="1">
        <v>23.9</v>
      </c>
      <c r="V388" s="1">
        <f>INDEX('Počty dní'!F:J,MATCH(E388,'Počty dní'!H:H,0),4)</f>
        <v>56</v>
      </c>
      <c r="W388" s="17">
        <f>V388*U388</f>
        <v>1338.3999999999999</v>
      </c>
      <c r="Y388" s="59"/>
      <c r="Z388" s="59"/>
      <c r="AA388" s="59"/>
    </row>
    <row r="389" spans="1:27" x14ac:dyDescent="0.25">
      <c r="A389" s="86">
        <v>834</v>
      </c>
      <c r="B389" s="87">
        <v>8134</v>
      </c>
      <c r="C389" s="87" t="s">
        <v>2</v>
      </c>
      <c r="D389" s="87"/>
      <c r="E389" s="87" t="str">
        <f t="shared" ref="E389:E392" si="319">CONCATENATE(C389,D389)</f>
        <v>X</v>
      </c>
      <c r="F389" s="87" t="s">
        <v>45</v>
      </c>
      <c r="G389" s="88">
        <v>16</v>
      </c>
      <c r="H389" s="87" t="str">
        <f t="shared" ref="H389:H392" si="320">CONCATENATE(F389,"/",G389)</f>
        <v>XXX290/16</v>
      </c>
      <c r="I389" s="89" t="s">
        <v>3</v>
      </c>
      <c r="J389" s="89" t="s">
        <v>18</v>
      </c>
      <c r="K389" s="65">
        <v>0.53263888888888888</v>
      </c>
      <c r="L389" s="90">
        <v>0.53472222222222221</v>
      </c>
      <c r="M389" s="87" t="s">
        <v>19</v>
      </c>
      <c r="N389" s="91">
        <v>0.55763888888888891</v>
      </c>
      <c r="O389" s="87" t="s">
        <v>9</v>
      </c>
      <c r="P389" s="87" t="str">
        <f t="shared" si="314"/>
        <v>OK</v>
      </c>
      <c r="Q389" s="4">
        <f t="shared" si="315"/>
        <v>2.2916666666666696E-2</v>
      </c>
      <c r="R389" s="4">
        <f t="shared" si="316"/>
        <v>2.0833333333333259E-3</v>
      </c>
      <c r="S389" s="4">
        <f t="shared" si="317"/>
        <v>2.5000000000000022E-2</v>
      </c>
      <c r="T389" s="4">
        <f t="shared" si="318"/>
        <v>7.3611111111111127E-2</v>
      </c>
      <c r="U389" s="1">
        <v>22.2</v>
      </c>
      <c r="V389" s="1">
        <f>INDEX('Počty dní'!F:J,MATCH(E389,'Počty dní'!H:H,0),4)</f>
        <v>56</v>
      </c>
      <c r="W389" s="17">
        <f t="shared" ref="W389:W392" si="321">V389*U389</f>
        <v>1243.2</v>
      </c>
      <c r="Y389" s="59"/>
      <c r="Z389" s="59"/>
      <c r="AA389" s="59"/>
    </row>
    <row r="390" spans="1:27" x14ac:dyDescent="0.25">
      <c r="A390" s="86">
        <v>834</v>
      </c>
      <c r="B390" s="87">
        <v>8134</v>
      </c>
      <c r="C390" s="87" t="s">
        <v>2</v>
      </c>
      <c r="D390" s="87"/>
      <c r="E390" s="87" t="str">
        <f>CONCATENATE(C390,D390)</f>
        <v>X</v>
      </c>
      <c r="F390" s="87" t="s">
        <v>17</v>
      </c>
      <c r="G390" s="88">
        <v>13</v>
      </c>
      <c r="H390" s="87" t="str">
        <f>CONCATENATE(F390,"/",G390)</f>
        <v>XXX325/13</v>
      </c>
      <c r="I390" s="89" t="s">
        <v>18</v>
      </c>
      <c r="J390" s="89" t="s">
        <v>18</v>
      </c>
      <c r="K390" s="65">
        <v>0.60624999999999996</v>
      </c>
      <c r="L390" s="90">
        <v>0.60972222222222217</v>
      </c>
      <c r="M390" s="87" t="s">
        <v>9</v>
      </c>
      <c r="N390" s="91">
        <v>0.63055555555555554</v>
      </c>
      <c r="O390" s="87" t="s">
        <v>13</v>
      </c>
      <c r="P390" s="87" t="str">
        <f t="shared" si="314"/>
        <v>OK</v>
      </c>
      <c r="Q390" s="4">
        <f t="shared" si="315"/>
        <v>2.083333333333337E-2</v>
      </c>
      <c r="R390" s="4">
        <f t="shared" si="316"/>
        <v>3.4722222222222099E-3</v>
      </c>
      <c r="S390" s="4">
        <f t="shared" si="317"/>
        <v>2.430555555555558E-2</v>
      </c>
      <c r="T390" s="4">
        <f t="shared" si="318"/>
        <v>4.8611111111111049E-2</v>
      </c>
      <c r="U390" s="1">
        <v>18</v>
      </c>
      <c r="V390" s="1">
        <f>INDEX('Počty dní'!F:J,MATCH(E390,'Počty dní'!H:H,0),4)</f>
        <v>56</v>
      </c>
      <c r="W390" s="17">
        <f>V390*U390</f>
        <v>1008</v>
      </c>
      <c r="Y390" s="59"/>
      <c r="Z390" s="59"/>
      <c r="AA390" s="59"/>
    </row>
    <row r="391" spans="1:27" x14ac:dyDescent="0.25">
      <c r="A391" s="86">
        <v>834</v>
      </c>
      <c r="B391" s="87">
        <v>8134</v>
      </c>
      <c r="C391" s="87" t="s">
        <v>2</v>
      </c>
      <c r="D391" s="87"/>
      <c r="E391" s="87" t="str">
        <f>CONCATENATE(C391,D391)</f>
        <v>X</v>
      </c>
      <c r="F391" s="87" t="s">
        <v>17</v>
      </c>
      <c r="G391" s="88">
        <v>14</v>
      </c>
      <c r="H391" s="87" t="str">
        <f>CONCATENATE(F391,"/",G391)</f>
        <v>XXX325/14</v>
      </c>
      <c r="I391" s="89" t="s">
        <v>3</v>
      </c>
      <c r="J391" s="89" t="s">
        <v>18</v>
      </c>
      <c r="K391" s="65">
        <v>0.66249999999999998</v>
      </c>
      <c r="L391" s="90">
        <v>0.66388888888888886</v>
      </c>
      <c r="M391" s="87" t="s">
        <v>13</v>
      </c>
      <c r="N391" s="91">
        <v>0.68194444444444446</v>
      </c>
      <c r="O391" s="87" t="s">
        <v>9</v>
      </c>
      <c r="P391" s="87" t="str">
        <f t="shared" si="314"/>
        <v>OK</v>
      </c>
      <c r="Q391" s="4">
        <f t="shared" si="315"/>
        <v>1.8055555555555602E-2</v>
      </c>
      <c r="R391" s="4">
        <f t="shared" si="316"/>
        <v>1.388888888888884E-3</v>
      </c>
      <c r="S391" s="4">
        <f t="shared" si="317"/>
        <v>1.9444444444444486E-2</v>
      </c>
      <c r="T391" s="4">
        <f t="shared" si="318"/>
        <v>3.1944444444444442E-2</v>
      </c>
      <c r="U391" s="1">
        <v>15.7</v>
      </c>
      <c r="V391" s="1">
        <f>INDEX('Počty dní'!F:J,MATCH(E391,'Počty dní'!H:H,0),4)</f>
        <v>56</v>
      </c>
      <c r="W391" s="17">
        <f>V391*U391</f>
        <v>879.19999999999993</v>
      </c>
      <c r="Y391" s="59"/>
      <c r="Z391" s="59"/>
      <c r="AA391" s="59"/>
    </row>
    <row r="392" spans="1:27" x14ac:dyDescent="0.25">
      <c r="A392" s="86">
        <v>834</v>
      </c>
      <c r="B392" s="87">
        <v>8134</v>
      </c>
      <c r="C392" s="87" t="s">
        <v>2</v>
      </c>
      <c r="D392" s="87"/>
      <c r="E392" s="87" t="str">
        <f t="shared" si="319"/>
        <v>X</v>
      </c>
      <c r="F392" s="87" t="s">
        <v>45</v>
      </c>
      <c r="G392" s="88">
        <v>21</v>
      </c>
      <c r="H392" s="87" t="str">
        <f t="shared" si="320"/>
        <v>XXX290/21</v>
      </c>
      <c r="I392" s="89" t="s">
        <v>18</v>
      </c>
      <c r="J392" s="89" t="s">
        <v>18</v>
      </c>
      <c r="K392" s="65">
        <v>0.68958333333333333</v>
      </c>
      <c r="L392" s="90">
        <v>0.69097222222222221</v>
      </c>
      <c r="M392" s="87" t="s">
        <v>9</v>
      </c>
      <c r="N392" s="91">
        <v>0.71458333333333324</v>
      </c>
      <c r="O392" s="87" t="s">
        <v>19</v>
      </c>
      <c r="P392" s="87" t="str">
        <f t="shared" si="314"/>
        <v>OK</v>
      </c>
      <c r="Q392" s="4">
        <f t="shared" si="315"/>
        <v>2.3611111111111027E-2</v>
      </c>
      <c r="R392" s="4">
        <f t="shared" si="316"/>
        <v>1.388888888888884E-3</v>
      </c>
      <c r="S392" s="4">
        <f t="shared" si="317"/>
        <v>2.4999999999999911E-2</v>
      </c>
      <c r="T392" s="4">
        <f t="shared" si="318"/>
        <v>7.6388888888888618E-3</v>
      </c>
      <c r="U392" s="1">
        <v>22.2</v>
      </c>
      <c r="V392" s="1">
        <f>INDEX('Počty dní'!F:J,MATCH(E392,'Počty dní'!H:H,0),4)</f>
        <v>56</v>
      </c>
      <c r="W392" s="17">
        <f t="shared" si="321"/>
        <v>1243.2</v>
      </c>
      <c r="Y392" s="59"/>
      <c r="Z392" s="59"/>
      <c r="AA392" s="59"/>
    </row>
    <row r="393" spans="1:27" x14ac:dyDescent="0.25">
      <c r="A393" s="86">
        <v>834</v>
      </c>
      <c r="B393" s="87">
        <v>8134</v>
      </c>
      <c r="C393" s="87" t="s">
        <v>2</v>
      </c>
      <c r="D393" s="87"/>
      <c r="E393" s="87" t="str">
        <f>CONCATENATE(C393,D393)</f>
        <v>X</v>
      </c>
      <c r="F393" s="87" t="s">
        <v>124</v>
      </c>
      <c r="G393" s="88">
        <v>11</v>
      </c>
      <c r="H393" s="87" t="str">
        <f>CONCATENATE(F393,"/",G393)</f>
        <v>XXX313/11</v>
      </c>
      <c r="I393" s="89" t="s">
        <v>3</v>
      </c>
      <c r="J393" s="89" t="s">
        <v>18</v>
      </c>
      <c r="K393" s="65">
        <v>0.72083333333333333</v>
      </c>
      <c r="L393" s="90">
        <v>0.72222222222222221</v>
      </c>
      <c r="M393" s="87" t="s">
        <v>19</v>
      </c>
      <c r="N393" s="91">
        <v>0.7416666666666667</v>
      </c>
      <c r="O393" s="87" t="s">
        <v>89</v>
      </c>
      <c r="P393" s="87" t="str">
        <f t="shared" si="314"/>
        <v>OK</v>
      </c>
      <c r="Q393" s="4">
        <f t="shared" si="315"/>
        <v>1.9444444444444486E-2</v>
      </c>
      <c r="R393" s="4">
        <f t="shared" si="316"/>
        <v>1.388888888888884E-3</v>
      </c>
      <c r="S393" s="4">
        <f t="shared" si="317"/>
        <v>2.083333333333337E-2</v>
      </c>
      <c r="T393" s="4">
        <f t="shared" si="318"/>
        <v>6.2500000000000888E-3</v>
      </c>
      <c r="U393" s="1">
        <v>17</v>
      </c>
      <c r="V393" s="1">
        <f>INDEX('Počty dní'!F:J,MATCH(E393,'Počty dní'!H:H,0),4)</f>
        <v>56</v>
      </c>
      <c r="W393" s="17">
        <f>V393*U393</f>
        <v>952</v>
      </c>
      <c r="Y393" s="59"/>
      <c r="Z393" s="59"/>
      <c r="AA393" s="59"/>
    </row>
    <row r="394" spans="1:27" ht="15.75" thickBot="1" x14ac:dyDescent="0.3">
      <c r="A394" s="92">
        <v>834</v>
      </c>
      <c r="B394" s="93">
        <v>8134</v>
      </c>
      <c r="C394" s="93" t="s">
        <v>2</v>
      </c>
      <c r="D394" s="93"/>
      <c r="E394" s="93" t="str">
        <f>CONCATENATE(C394,D394)</f>
        <v>X</v>
      </c>
      <c r="F394" s="93" t="s">
        <v>124</v>
      </c>
      <c r="G394" s="94">
        <v>14</v>
      </c>
      <c r="H394" s="93" t="str">
        <f>CONCATENATE(F394,"/",G394)</f>
        <v>XXX313/14</v>
      </c>
      <c r="I394" s="95" t="s">
        <v>3</v>
      </c>
      <c r="J394" s="95" t="s">
        <v>18</v>
      </c>
      <c r="K394" s="70">
        <v>0.75694444444444442</v>
      </c>
      <c r="L394" s="96">
        <v>0.7583333333333333</v>
      </c>
      <c r="M394" s="93" t="s">
        <v>89</v>
      </c>
      <c r="N394" s="97">
        <v>0.77777777777777779</v>
      </c>
      <c r="O394" s="93" t="s">
        <v>19</v>
      </c>
      <c r="P394" s="93"/>
      <c r="Q394" s="19">
        <f t="shared" si="315"/>
        <v>1.9444444444444486E-2</v>
      </c>
      <c r="R394" s="19">
        <f t="shared" si="316"/>
        <v>1.388888888888884E-3</v>
      </c>
      <c r="S394" s="19">
        <f t="shared" si="317"/>
        <v>2.083333333333337E-2</v>
      </c>
      <c r="T394" s="19">
        <f t="shared" si="318"/>
        <v>1.5277777777777724E-2</v>
      </c>
      <c r="U394" s="18">
        <v>17</v>
      </c>
      <c r="V394" s="18">
        <f>INDEX('Počty dní'!F:J,MATCH(E394,'Počty dní'!H:H,0),4)</f>
        <v>56</v>
      </c>
      <c r="W394" s="20">
        <f>V394*U394</f>
        <v>952</v>
      </c>
      <c r="Y394" s="59"/>
      <c r="Z394" s="59"/>
      <c r="AA394" s="59"/>
    </row>
    <row r="395" spans="1:27" ht="15.75" thickBot="1" x14ac:dyDescent="0.3">
      <c r="A395" s="106" t="str">
        <f ca="1">CONCATENATE(INDIRECT("R[-3]C[0]",FALSE),"celkem")</f>
        <v>834celkem</v>
      </c>
      <c r="B395" s="107"/>
      <c r="C395" s="107" t="str">
        <f ca="1">INDIRECT("R[-1]C[12]",FALSE)</f>
        <v>Počátky,,aut.nádr.</v>
      </c>
      <c r="D395" s="108"/>
      <c r="E395" s="107"/>
      <c r="F395" s="108"/>
      <c r="G395" s="109"/>
      <c r="H395" s="110"/>
      <c r="I395" s="111"/>
      <c r="J395" s="112" t="str">
        <f ca="1">INDIRECT("R[-3]C[0]",FALSE)</f>
        <v>V</v>
      </c>
      <c r="K395" s="113"/>
      <c r="L395" s="114"/>
      <c r="M395" s="115"/>
      <c r="N395" s="114"/>
      <c r="O395" s="116"/>
      <c r="P395" s="107"/>
      <c r="Q395" s="8">
        <f>SUM(Q387:Q394)</f>
        <v>0.17083333333333339</v>
      </c>
      <c r="R395" s="8">
        <f>SUM(R387:R394)</f>
        <v>1.8055555555555547E-2</v>
      </c>
      <c r="S395" s="8">
        <f>SUM(S387:S394)</f>
        <v>0.18888888888888894</v>
      </c>
      <c r="T395" s="8">
        <f>SUM(T387:T394)</f>
        <v>0.30069444444444443</v>
      </c>
      <c r="U395" s="9">
        <f>SUM(U387:U394)</f>
        <v>159.9</v>
      </c>
      <c r="V395" s="10"/>
      <c r="W395" s="11">
        <f>SUM(W387:W394)</f>
        <v>8954.4</v>
      </c>
      <c r="Y395" s="59"/>
      <c r="Z395" s="59"/>
      <c r="AA395" s="59"/>
    </row>
    <row r="396" spans="1:27" x14ac:dyDescent="0.25">
      <c r="L396" s="78"/>
      <c r="N396" s="79"/>
      <c r="Q396" s="2"/>
      <c r="R396" s="2"/>
      <c r="S396" s="2"/>
      <c r="T396" s="2"/>
      <c r="Y396" s="59"/>
      <c r="Z396" s="59"/>
      <c r="AA396" s="59"/>
    </row>
    <row r="397" spans="1:27" ht="15.75" thickBot="1" x14ac:dyDescent="0.3">
      <c r="L397" s="78"/>
      <c r="N397" s="79"/>
      <c r="Q397" s="2"/>
      <c r="R397" s="2"/>
      <c r="S397" s="2"/>
      <c r="T397" s="2"/>
      <c r="Y397" s="59"/>
      <c r="Z397" s="59"/>
      <c r="AA397" s="59"/>
    </row>
    <row r="398" spans="1:27" x14ac:dyDescent="0.25">
      <c r="A398" s="98">
        <v>835</v>
      </c>
      <c r="B398" s="82">
        <v>8135</v>
      </c>
      <c r="C398" s="81" t="s">
        <v>2</v>
      </c>
      <c r="D398" s="81"/>
      <c r="E398" s="81" t="str">
        <f>CONCATENATE(C398,D398)</f>
        <v>X</v>
      </c>
      <c r="F398" s="81" t="s">
        <v>117</v>
      </c>
      <c r="G398" s="82">
        <v>1</v>
      </c>
      <c r="H398" s="81" t="str">
        <f t="shared" ref="H398:H412" si="322">CONCATENATE(F398,"/",G398)</f>
        <v>XXX310/1</v>
      </c>
      <c r="I398" s="83" t="s">
        <v>3</v>
      </c>
      <c r="J398" s="83" t="s">
        <v>3</v>
      </c>
      <c r="K398" s="67">
        <v>0.19583333333333333</v>
      </c>
      <c r="L398" s="84">
        <v>0.19722222222222222</v>
      </c>
      <c r="M398" s="81" t="s">
        <v>19</v>
      </c>
      <c r="N398" s="85">
        <v>0.21458333333333335</v>
      </c>
      <c r="O398" s="81" t="s">
        <v>23</v>
      </c>
      <c r="P398" s="81" t="str">
        <f t="shared" ref="P398:P405" si="323">IF(M399=O398,"OK","POZOR")</f>
        <v>OK</v>
      </c>
      <c r="Q398" s="14">
        <f t="shared" ref="Q398:Q405" si="324">IF(ISNUMBER(G398),N398-L398,IF(F398="přejezd",N398-L398,0))</f>
        <v>1.7361111111111133E-2</v>
      </c>
      <c r="R398" s="14">
        <f t="shared" ref="R398:R405" si="325">IF(ISNUMBER(G398),L398-K398,0)</f>
        <v>1.388888888888884E-3</v>
      </c>
      <c r="S398" s="14">
        <f t="shared" ref="S398:S405" si="326">Q398+R398</f>
        <v>1.8750000000000017E-2</v>
      </c>
      <c r="T398" s="14"/>
      <c r="U398" s="13">
        <v>16.100000000000001</v>
      </c>
      <c r="V398" s="13">
        <f>INDEX('Počty dní'!F:J,MATCH(E398,'Počty dní'!H:H,0),4)</f>
        <v>56</v>
      </c>
      <c r="W398" s="16">
        <f>V398*U398</f>
        <v>901.60000000000014</v>
      </c>
      <c r="Y398" s="59"/>
      <c r="Z398" s="59"/>
      <c r="AA398" s="59"/>
    </row>
    <row r="399" spans="1:27" x14ac:dyDescent="0.25">
      <c r="A399" s="99">
        <v>835</v>
      </c>
      <c r="B399" s="88">
        <v>8135</v>
      </c>
      <c r="C399" s="87" t="s">
        <v>2</v>
      </c>
      <c r="D399" s="87"/>
      <c r="E399" s="87" t="str">
        <f>CONCATENATE(C399,D399)</f>
        <v>X</v>
      </c>
      <c r="F399" s="87" t="s">
        <v>109</v>
      </c>
      <c r="G399" s="88"/>
      <c r="H399" s="87" t="str">
        <f t="shared" si="322"/>
        <v>přejezd/</v>
      </c>
      <c r="I399" s="89"/>
      <c r="J399" s="89" t="s">
        <v>3</v>
      </c>
      <c r="K399" s="65">
        <v>0.21458333333333332</v>
      </c>
      <c r="L399" s="90">
        <v>0.21458333333333332</v>
      </c>
      <c r="M399" s="87" t="s">
        <v>23</v>
      </c>
      <c r="N399" s="91">
        <v>0.21597222222222223</v>
      </c>
      <c r="O399" s="87" t="s">
        <v>20</v>
      </c>
      <c r="P399" s="87" t="str">
        <f t="shared" si="323"/>
        <v>OK</v>
      </c>
      <c r="Q399" s="4">
        <f t="shared" si="324"/>
        <v>1.3888888888889117E-3</v>
      </c>
      <c r="R399" s="4">
        <f t="shared" si="325"/>
        <v>0</v>
      </c>
      <c r="S399" s="4">
        <f t="shared" si="326"/>
        <v>1.3888888888889117E-3</v>
      </c>
      <c r="T399" s="4">
        <f t="shared" ref="T399:T405" si="327">K399-N398</f>
        <v>0</v>
      </c>
      <c r="U399" s="1">
        <v>0</v>
      </c>
      <c r="V399" s="1">
        <f>INDEX('Počty dní'!F:J,MATCH(E399,'Počty dní'!H:H,0),4)</f>
        <v>56</v>
      </c>
      <c r="W399" s="17">
        <f>V399*U399</f>
        <v>0</v>
      </c>
      <c r="Y399" s="59"/>
      <c r="Z399" s="59"/>
      <c r="AA399" s="59"/>
    </row>
    <row r="400" spans="1:27" x14ac:dyDescent="0.25">
      <c r="A400" s="99">
        <v>835</v>
      </c>
      <c r="B400" s="88">
        <v>8135</v>
      </c>
      <c r="C400" s="87" t="s">
        <v>2</v>
      </c>
      <c r="D400" s="87"/>
      <c r="E400" s="87" t="str">
        <f>CONCATENATE(C400,D400)</f>
        <v>X</v>
      </c>
      <c r="F400" s="87" t="s">
        <v>118</v>
      </c>
      <c r="G400" s="88">
        <v>3</v>
      </c>
      <c r="H400" s="87" t="str">
        <f t="shared" si="322"/>
        <v>XXX292/3</v>
      </c>
      <c r="I400" s="89" t="s">
        <v>3</v>
      </c>
      <c r="J400" s="89" t="s">
        <v>3</v>
      </c>
      <c r="K400" s="65">
        <v>0.22777777777777777</v>
      </c>
      <c r="L400" s="90">
        <v>0.2298611111111111</v>
      </c>
      <c r="M400" s="87" t="s">
        <v>20</v>
      </c>
      <c r="N400" s="91">
        <v>0.2638888888888889</v>
      </c>
      <c r="O400" s="87" t="s">
        <v>12</v>
      </c>
      <c r="P400" s="87" t="str">
        <f t="shared" si="323"/>
        <v>OK</v>
      </c>
      <c r="Q400" s="4">
        <f t="shared" si="324"/>
        <v>3.4027777777777796E-2</v>
      </c>
      <c r="R400" s="4">
        <f t="shared" si="325"/>
        <v>2.0833333333333259E-3</v>
      </c>
      <c r="S400" s="4">
        <f t="shared" si="326"/>
        <v>3.6111111111111122E-2</v>
      </c>
      <c r="T400" s="4">
        <f t="shared" si="327"/>
        <v>1.1805555555555541E-2</v>
      </c>
      <c r="U400" s="1">
        <v>25.5</v>
      </c>
      <c r="V400" s="1">
        <f>INDEX('Počty dní'!F:J,MATCH(E400,'Počty dní'!H:H,0),4)</f>
        <v>56</v>
      </c>
      <c r="W400" s="17">
        <f>V400*U400</f>
        <v>1428</v>
      </c>
      <c r="Y400" s="59"/>
      <c r="Z400" s="59"/>
      <c r="AA400" s="59"/>
    </row>
    <row r="401" spans="1:27" x14ac:dyDescent="0.25">
      <c r="A401" s="99">
        <v>835</v>
      </c>
      <c r="B401" s="88">
        <v>8135</v>
      </c>
      <c r="C401" s="87" t="s">
        <v>2</v>
      </c>
      <c r="D401" s="87"/>
      <c r="E401" s="87" t="str">
        <f>CONCATENATE(C401,D401)</f>
        <v>X</v>
      </c>
      <c r="F401" s="87" t="s">
        <v>109</v>
      </c>
      <c r="G401" s="88"/>
      <c r="H401" s="87" t="str">
        <f t="shared" si="322"/>
        <v>přejezd/</v>
      </c>
      <c r="I401" s="89"/>
      <c r="J401" s="89" t="s">
        <v>3</v>
      </c>
      <c r="K401" s="65">
        <v>0.2638888888888889</v>
      </c>
      <c r="L401" s="90">
        <v>0.2638888888888889</v>
      </c>
      <c r="M401" s="87" t="s">
        <v>12</v>
      </c>
      <c r="N401" s="91">
        <v>0.26527777777777778</v>
      </c>
      <c r="O401" s="87" t="s">
        <v>13</v>
      </c>
      <c r="P401" s="87" t="str">
        <f t="shared" si="323"/>
        <v>OK</v>
      </c>
      <c r="Q401" s="4">
        <f t="shared" si="324"/>
        <v>1.388888888888884E-3</v>
      </c>
      <c r="R401" s="4">
        <f t="shared" si="325"/>
        <v>0</v>
      </c>
      <c r="S401" s="4">
        <f t="shared" si="326"/>
        <v>1.388888888888884E-3</v>
      </c>
      <c r="T401" s="4">
        <f t="shared" si="327"/>
        <v>0</v>
      </c>
      <c r="U401" s="1">
        <v>0</v>
      </c>
      <c r="V401" s="1">
        <f>INDEX('Počty dní'!F:J,MATCH(E401,'Počty dní'!H:H,0),4)</f>
        <v>56</v>
      </c>
      <c r="W401" s="17">
        <f>V401*U401</f>
        <v>0</v>
      </c>
      <c r="Y401" s="59"/>
      <c r="Z401" s="59"/>
      <c r="AA401" s="59"/>
    </row>
    <row r="402" spans="1:27" x14ac:dyDescent="0.25">
      <c r="A402" s="99">
        <v>835</v>
      </c>
      <c r="B402" s="88">
        <v>8135</v>
      </c>
      <c r="C402" s="87" t="s">
        <v>2</v>
      </c>
      <c r="D402" s="87"/>
      <c r="E402" s="87" t="str">
        <f t="shared" ref="E402:E411" si="328">CONCATENATE(C402,D402)</f>
        <v>X</v>
      </c>
      <c r="F402" s="87" t="s">
        <v>117</v>
      </c>
      <c r="G402" s="88">
        <v>5</v>
      </c>
      <c r="H402" s="87" t="str">
        <f t="shared" si="322"/>
        <v>XXX310/5</v>
      </c>
      <c r="I402" s="89" t="s">
        <v>3</v>
      </c>
      <c r="J402" s="89" t="s">
        <v>3</v>
      </c>
      <c r="K402" s="65">
        <v>0.26527777777777778</v>
      </c>
      <c r="L402" s="90">
        <v>0.26666666666666666</v>
      </c>
      <c r="M402" s="87" t="s">
        <v>13</v>
      </c>
      <c r="N402" s="91">
        <v>0.29652777777777778</v>
      </c>
      <c r="O402" s="87" t="s">
        <v>20</v>
      </c>
      <c r="P402" s="87" t="str">
        <f t="shared" si="323"/>
        <v>OK</v>
      </c>
      <c r="Q402" s="4">
        <f t="shared" si="324"/>
        <v>2.9861111111111116E-2</v>
      </c>
      <c r="R402" s="4">
        <f t="shared" si="325"/>
        <v>1.388888888888884E-3</v>
      </c>
      <c r="S402" s="4">
        <f t="shared" si="326"/>
        <v>3.125E-2</v>
      </c>
      <c r="T402" s="4">
        <f t="shared" si="327"/>
        <v>0</v>
      </c>
      <c r="U402" s="1">
        <v>26.1</v>
      </c>
      <c r="V402" s="1">
        <f>INDEX('Počty dní'!F:J,MATCH(E402,'Počty dní'!H:H,0),4)</f>
        <v>56</v>
      </c>
      <c r="W402" s="17">
        <f t="shared" ref="W402:W411" si="329">V402*U402</f>
        <v>1461.6000000000001</v>
      </c>
      <c r="Y402" s="59"/>
      <c r="Z402" s="59"/>
      <c r="AA402" s="59"/>
    </row>
    <row r="403" spans="1:27" x14ac:dyDescent="0.25">
      <c r="A403" s="99">
        <v>835</v>
      </c>
      <c r="B403" s="88">
        <v>8135</v>
      </c>
      <c r="C403" s="87" t="s">
        <v>2</v>
      </c>
      <c r="D403" s="87"/>
      <c r="E403" s="87" t="str">
        <f t="shared" ref="E403:E410" si="330">CONCATENATE(C403,D403)</f>
        <v>X</v>
      </c>
      <c r="F403" s="87" t="s">
        <v>39</v>
      </c>
      <c r="G403" s="88">
        <v>7</v>
      </c>
      <c r="H403" s="87" t="str">
        <f t="shared" ref="H403:H410" si="331">CONCATENATE(F403,"/",G403)</f>
        <v>XXX285/7</v>
      </c>
      <c r="I403" s="89" t="s">
        <v>3</v>
      </c>
      <c r="J403" s="89" t="s">
        <v>3</v>
      </c>
      <c r="K403" s="65">
        <v>0.34930555555555554</v>
      </c>
      <c r="L403" s="90">
        <v>0.35069444444444442</v>
      </c>
      <c r="M403" s="87" t="s">
        <v>20</v>
      </c>
      <c r="N403" s="91">
        <v>0.36180555555555555</v>
      </c>
      <c r="O403" s="87" t="s">
        <v>42</v>
      </c>
      <c r="P403" s="87" t="str">
        <f t="shared" si="323"/>
        <v>OK</v>
      </c>
      <c r="Q403" s="4">
        <f t="shared" si="324"/>
        <v>1.1111111111111127E-2</v>
      </c>
      <c r="R403" s="4">
        <f t="shared" si="325"/>
        <v>1.388888888888884E-3</v>
      </c>
      <c r="S403" s="4">
        <f t="shared" si="326"/>
        <v>1.2500000000000011E-2</v>
      </c>
      <c r="T403" s="4">
        <f t="shared" si="327"/>
        <v>5.2777777777777757E-2</v>
      </c>
      <c r="U403" s="1">
        <v>10.4</v>
      </c>
      <c r="V403" s="1">
        <f>INDEX('Počty dní'!F:J,MATCH(E403,'Počty dní'!H:H,0),4)</f>
        <v>56</v>
      </c>
      <c r="W403" s="17">
        <f t="shared" ref="W403:W410" si="332">V403*U403</f>
        <v>582.4</v>
      </c>
      <c r="Y403" s="59"/>
      <c r="Z403" s="59"/>
      <c r="AA403" s="59"/>
    </row>
    <row r="404" spans="1:27" x14ac:dyDescent="0.25">
      <c r="A404" s="99">
        <v>835</v>
      </c>
      <c r="B404" s="88">
        <v>8135</v>
      </c>
      <c r="C404" s="87" t="s">
        <v>2</v>
      </c>
      <c r="D404" s="87"/>
      <c r="E404" s="87" t="str">
        <f t="shared" si="330"/>
        <v>X</v>
      </c>
      <c r="F404" s="87" t="s">
        <v>39</v>
      </c>
      <c r="G404" s="88">
        <v>8</v>
      </c>
      <c r="H404" s="87" t="str">
        <f t="shared" si="331"/>
        <v>XXX285/8</v>
      </c>
      <c r="I404" s="89" t="s">
        <v>3</v>
      </c>
      <c r="J404" s="89" t="s">
        <v>3</v>
      </c>
      <c r="K404" s="65">
        <v>0.36666666666666664</v>
      </c>
      <c r="L404" s="90">
        <v>0.36736111111111108</v>
      </c>
      <c r="M404" s="87" t="s">
        <v>42</v>
      </c>
      <c r="N404" s="91">
        <v>0.37847222222222227</v>
      </c>
      <c r="O404" s="87" t="s">
        <v>20</v>
      </c>
      <c r="P404" s="87" t="str">
        <f t="shared" si="323"/>
        <v>OK</v>
      </c>
      <c r="Q404" s="4">
        <f t="shared" si="324"/>
        <v>1.1111111111111183E-2</v>
      </c>
      <c r="R404" s="4">
        <f t="shared" si="325"/>
        <v>6.9444444444444198E-4</v>
      </c>
      <c r="S404" s="4">
        <f t="shared" si="326"/>
        <v>1.1805555555555625E-2</v>
      </c>
      <c r="T404" s="4">
        <f t="shared" si="327"/>
        <v>4.8611111111110938E-3</v>
      </c>
      <c r="U404" s="1">
        <v>10.4</v>
      </c>
      <c r="V404" s="1">
        <f>INDEX('Počty dní'!F:J,MATCH(E404,'Počty dní'!H:H,0),4)</f>
        <v>56</v>
      </c>
      <c r="W404" s="17">
        <f t="shared" si="332"/>
        <v>582.4</v>
      </c>
      <c r="Y404" s="59"/>
      <c r="Z404" s="59"/>
      <c r="AA404" s="59"/>
    </row>
    <row r="405" spans="1:27" x14ac:dyDescent="0.25">
      <c r="A405" s="99">
        <v>835</v>
      </c>
      <c r="B405" s="88">
        <v>8135</v>
      </c>
      <c r="C405" s="87" t="s">
        <v>2</v>
      </c>
      <c r="D405" s="87"/>
      <c r="E405" s="87" t="str">
        <f t="shared" si="330"/>
        <v>X</v>
      </c>
      <c r="F405" s="87" t="s">
        <v>118</v>
      </c>
      <c r="G405" s="88">
        <v>7</v>
      </c>
      <c r="H405" s="87" t="str">
        <f t="shared" si="331"/>
        <v>XXX292/7</v>
      </c>
      <c r="I405" s="89" t="s">
        <v>3</v>
      </c>
      <c r="J405" s="89" t="s">
        <v>3</v>
      </c>
      <c r="K405" s="65">
        <v>0.39513888888888887</v>
      </c>
      <c r="L405" s="90">
        <v>0.39652777777777781</v>
      </c>
      <c r="M405" s="87" t="s">
        <v>20</v>
      </c>
      <c r="N405" s="91">
        <v>0.43055555555555558</v>
      </c>
      <c r="O405" s="87" t="s">
        <v>12</v>
      </c>
      <c r="P405" s="87" t="str">
        <f t="shared" si="323"/>
        <v>OK</v>
      </c>
      <c r="Q405" s="4">
        <f t="shared" si="324"/>
        <v>3.4027777777777768E-2</v>
      </c>
      <c r="R405" s="4">
        <f t="shared" si="325"/>
        <v>1.3888888888889395E-3</v>
      </c>
      <c r="S405" s="4">
        <f t="shared" si="326"/>
        <v>3.5416666666666707E-2</v>
      </c>
      <c r="T405" s="4">
        <f t="shared" si="327"/>
        <v>1.6666666666666607E-2</v>
      </c>
      <c r="U405" s="1">
        <v>25.5</v>
      </c>
      <c r="V405" s="1">
        <f>INDEX('Počty dní'!F:J,MATCH(E405,'Počty dní'!H:H,0),4)</f>
        <v>56</v>
      </c>
      <c r="W405" s="17">
        <f t="shared" si="332"/>
        <v>1428</v>
      </c>
      <c r="Y405" s="59"/>
      <c r="Z405" s="59"/>
      <c r="AA405" s="59"/>
    </row>
    <row r="406" spans="1:27" x14ac:dyDescent="0.25">
      <c r="A406" s="99">
        <v>835</v>
      </c>
      <c r="B406" s="88">
        <v>8135</v>
      </c>
      <c r="C406" s="87" t="s">
        <v>2</v>
      </c>
      <c r="D406" s="87"/>
      <c r="E406" s="87" t="str">
        <f t="shared" si="330"/>
        <v>X</v>
      </c>
      <c r="F406" s="87" t="s">
        <v>14</v>
      </c>
      <c r="G406" s="88">
        <v>6</v>
      </c>
      <c r="H406" s="87" t="str">
        <f t="shared" si="331"/>
        <v>XXX324/6</v>
      </c>
      <c r="I406" s="89" t="s">
        <v>3</v>
      </c>
      <c r="J406" s="89" t="s">
        <v>3</v>
      </c>
      <c r="K406" s="65">
        <v>0.43680555555555556</v>
      </c>
      <c r="L406" s="90">
        <v>0.4381944444444445</v>
      </c>
      <c r="M406" s="87" t="s">
        <v>12</v>
      </c>
      <c r="N406" s="91">
        <v>0.46736111111111112</v>
      </c>
      <c r="O406" s="87" t="s">
        <v>9</v>
      </c>
      <c r="P406" s="87" t="str">
        <f>IF(M407=O406,"OK","POZOR")</f>
        <v>OK</v>
      </c>
      <c r="Q406" s="4">
        <f>IF(ISNUMBER(G406),N406-L406,IF(F406="přejezd",N406-L406,0))</f>
        <v>2.9166666666666619E-2</v>
      </c>
      <c r="R406" s="4">
        <f>IF(ISNUMBER(G406),L406-K406,0)</f>
        <v>1.3888888888889395E-3</v>
      </c>
      <c r="S406" s="4">
        <f>Q406+R406</f>
        <v>3.0555555555555558E-2</v>
      </c>
      <c r="T406" s="4">
        <f>K406-N405</f>
        <v>6.2499999999999778E-3</v>
      </c>
      <c r="U406" s="1">
        <v>21.3</v>
      </c>
      <c r="V406" s="1">
        <f>INDEX('Počty dní'!F:J,MATCH(E406,'Počty dní'!H:H,0),4)</f>
        <v>56</v>
      </c>
      <c r="W406" s="17">
        <f t="shared" si="332"/>
        <v>1192.8</v>
      </c>
      <c r="Y406" s="59"/>
      <c r="Z406" s="59"/>
      <c r="AA406" s="59"/>
    </row>
    <row r="407" spans="1:27" x14ac:dyDescent="0.25">
      <c r="A407" s="99">
        <v>835</v>
      </c>
      <c r="B407" s="88">
        <v>8135</v>
      </c>
      <c r="C407" s="87" t="s">
        <v>2</v>
      </c>
      <c r="D407" s="87"/>
      <c r="E407" s="87" t="str">
        <f t="shared" si="330"/>
        <v>X</v>
      </c>
      <c r="F407" s="87" t="s">
        <v>14</v>
      </c>
      <c r="G407" s="88">
        <v>5</v>
      </c>
      <c r="H407" s="87" t="str">
        <f t="shared" si="331"/>
        <v>XXX324/5</v>
      </c>
      <c r="I407" s="89" t="s">
        <v>3</v>
      </c>
      <c r="J407" s="89" t="s">
        <v>3</v>
      </c>
      <c r="K407" s="65">
        <v>0.52430555555555558</v>
      </c>
      <c r="L407" s="90">
        <v>0.52777777777777779</v>
      </c>
      <c r="M407" s="87" t="s">
        <v>9</v>
      </c>
      <c r="N407" s="91">
        <v>0.55555555555555558</v>
      </c>
      <c r="O407" s="87" t="s">
        <v>13</v>
      </c>
      <c r="P407" s="87" t="str">
        <f t="shared" ref="P407:P411" si="333">IF(M408=O407,"OK","POZOR")</f>
        <v>OK</v>
      </c>
      <c r="Q407" s="4">
        <f t="shared" ref="Q407:Q412" si="334">IF(ISNUMBER(G407),N407-L407,IF(F407="přejezd",N407-L407,0))</f>
        <v>2.777777777777779E-2</v>
      </c>
      <c r="R407" s="4">
        <f t="shared" ref="R407:R412" si="335">IF(ISNUMBER(G407),L407-K407,0)</f>
        <v>3.4722222222222099E-3</v>
      </c>
      <c r="S407" s="4">
        <f t="shared" ref="S407:S412" si="336">Q407+R407</f>
        <v>3.125E-2</v>
      </c>
      <c r="T407" s="4">
        <f t="shared" ref="T407:T412" si="337">K407-N406</f>
        <v>5.6944444444444464E-2</v>
      </c>
      <c r="U407" s="1">
        <v>20.2</v>
      </c>
      <c r="V407" s="1">
        <f>INDEX('Počty dní'!F:J,MATCH(E407,'Počty dní'!H:H,0),4)</f>
        <v>56</v>
      </c>
      <c r="W407" s="17">
        <f t="shared" si="332"/>
        <v>1131.2</v>
      </c>
      <c r="Y407" s="59"/>
      <c r="Z407" s="59"/>
      <c r="AA407" s="59"/>
    </row>
    <row r="408" spans="1:27" x14ac:dyDescent="0.25">
      <c r="A408" s="99">
        <v>835</v>
      </c>
      <c r="B408" s="88">
        <v>8135</v>
      </c>
      <c r="C408" s="87" t="s">
        <v>2</v>
      </c>
      <c r="D408" s="87"/>
      <c r="E408" s="87" t="str">
        <f t="shared" si="330"/>
        <v>X</v>
      </c>
      <c r="F408" s="87" t="s">
        <v>117</v>
      </c>
      <c r="G408" s="88">
        <v>13</v>
      </c>
      <c r="H408" s="87" t="str">
        <f t="shared" si="331"/>
        <v>XXX310/13</v>
      </c>
      <c r="I408" s="89" t="s">
        <v>3</v>
      </c>
      <c r="J408" s="89" t="s">
        <v>3</v>
      </c>
      <c r="K408" s="65">
        <v>0.55833333333333335</v>
      </c>
      <c r="L408" s="90">
        <v>0.55833333333333335</v>
      </c>
      <c r="M408" s="87" t="s">
        <v>13</v>
      </c>
      <c r="N408" s="91">
        <v>0.58819444444444446</v>
      </c>
      <c r="O408" s="87" t="s">
        <v>20</v>
      </c>
      <c r="P408" s="87" t="str">
        <f t="shared" si="333"/>
        <v>OK</v>
      </c>
      <c r="Q408" s="4">
        <f t="shared" si="334"/>
        <v>2.9861111111111116E-2</v>
      </c>
      <c r="R408" s="4">
        <f t="shared" si="335"/>
        <v>0</v>
      </c>
      <c r="S408" s="4">
        <f t="shared" si="336"/>
        <v>2.9861111111111116E-2</v>
      </c>
      <c r="T408" s="4">
        <f t="shared" si="337"/>
        <v>2.7777777777777679E-3</v>
      </c>
      <c r="U408" s="1">
        <v>26.1</v>
      </c>
      <c r="V408" s="1">
        <f>INDEX('Počty dní'!F:J,MATCH(E408,'Počty dní'!H:H,0),4)</f>
        <v>56</v>
      </c>
      <c r="W408" s="17">
        <f t="shared" si="332"/>
        <v>1461.6000000000001</v>
      </c>
      <c r="Y408" s="59"/>
      <c r="Z408" s="59"/>
      <c r="AA408" s="59"/>
    </row>
    <row r="409" spans="1:27" x14ac:dyDescent="0.25">
      <c r="A409" s="99">
        <v>835</v>
      </c>
      <c r="B409" s="88">
        <v>8135</v>
      </c>
      <c r="C409" s="87" t="s">
        <v>2</v>
      </c>
      <c r="D409" s="87"/>
      <c r="E409" s="87" t="str">
        <f t="shared" si="330"/>
        <v>X</v>
      </c>
      <c r="F409" s="87" t="s">
        <v>109</v>
      </c>
      <c r="G409" s="88"/>
      <c r="H409" s="87" t="str">
        <f t="shared" si="331"/>
        <v>přejezd/</v>
      </c>
      <c r="I409" s="89"/>
      <c r="J409" s="89" t="s">
        <v>3</v>
      </c>
      <c r="K409" s="65">
        <v>0.61319444444444449</v>
      </c>
      <c r="L409" s="90">
        <v>0.61319444444444449</v>
      </c>
      <c r="M409" s="87" t="s">
        <v>20</v>
      </c>
      <c r="N409" s="91">
        <v>0.61458333333333337</v>
      </c>
      <c r="O409" s="87" t="s">
        <v>23</v>
      </c>
      <c r="P409" s="87" t="str">
        <f t="shared" si="333"/>
        <v>OK</v>
      </c>
      <c r="Q409" s="4">
        <f t="shared" si="334"/>
        <v>1.388888888888884E-3</v>
      </c>
      <c r="R409" s="4">
        <f t="shared" si="335"/>
        <v>0</v>
      </c>
      <c r="S409" s="4">
        <f t="shared" si="336"/>
        <v>1.388888888888884E-3</v>
      </c>
      <c r="T409" s="4">
        <f t="shared" si="337"/>
        <v>2.5000000000000022E-2</v>
      </c>
      <c r="U409" s="1">
        <v>0</v>
      </c>
      <c r="V409" s="1">
        <f>INDEX('Počty dní'!F:J,MATCH(E409,'Počty dní'!H:H,0),4)</f>
        <v>56</v>
      </c>
      <c r="W409" s="17">
        <f t="shared" si="332"/>
        <v>0</v>
      </c>
      <c r="Y409" s="59"/>
      <c r="Z409" s="59"/>
      <c r="AA409" s="59"/>
    </row>
    <row r="410" spans="1:27" x14ac:dyDescent="0.25">
      <c r="A410" s="99">
        <v>835</v>
      </c>
      <c r="B410" s="88">
        <v>8135</v>
      </c>
      <c r="C410" s="87" t="s">
        <v>2</v>
      </c>
      <c r="D410" s="87"/>
      <c r="E410" s="87" t="str">
        <f t="shared" si="330"/>
        <v>X</v>
      </c>
      <c r="F410" s="87" t="s">
        <v>117</v>
      </c>
      <c r="G410" s="88">
        <v>22</v>
      </c>
      <c r="H410" s="87" t="str">
        <f t="shared" si="331"/>
        <v>XXX310/22</v>
      </c>
      <c r="I410" s="89" t="s">
        <v>3</v>
      </c>
      <c r="J410" s="89" t="s">
        <v>3</v>
      </c>
      <c r="K410" s="65">
        <v>0.61458333333333337</v>
      </c>
      <c r="L410" s="90">
        <v>0.61597222222222225</v>
      </c>
      <c r="M410" s="87" t="s">
        <v>23</v>
      </c>
      <c r="N410" s="91">
        <v>0.6479166666666667</v>
      </c>
      <c r="O410" s="87" t="s">
        <v>13</v>
      </c>
      <c r="P410" s="87" t="str">
        <f t="shared" si="333"/>
        <v>OK</v>
      </c>
      <c r="Q410" s="4">
        <f t="shared" si="334"/>
        <v>3.1944444444444442E-2</v>
      </c>
      <c r="R410" s="4">
        <f t="shared" si="335"/>
        <v>1.388888888888884E-3</v>
      </c>
      <c r="S410" s="4">
        <f t="shared" si="336"/>
        <v>3.3333333333333326E-2</v>
      </c>
      <c r="T410" s="4">
        <f t="shared" si="337"/>
        <v>0</v>
      </c>
      <c r="U410" s="1">
        <v>26.7</v>
      </c>
      <c r="V410" s="1">
        <f>INDEX('Počty dní'!F:J,MATCH(E410,'Počty dní'!H:H,0),4)</f>
        <v>56</v>
      </c>
      <c r="W410" s="17">
        <f t="shared" si="332"/>
        <v>1495.2</v>
      </c>
      <c r="Y410" s="59"/>
      <c r="Z410" s="59"/>
      <c r="AA410" s="59"/>
    </row>
    <row r="411" spans="1:27" x14ac:dyDescent="0.25">
      <c r="A411" s="99">
        <v>835</v>
      </c>
      <c r="B411" s="88">
        <v>8135</v>
      </c>
      <c r="C411" s="87" t="s">
        <v>2</v>
      </c>
      <c r="D411" s="87"/>
      <c r="E411" s="87" t="str">
        <f t="shared" si="328"/>
        <v>X</v>
      </c>
      <c r="F411" s="87" t="s">
        <v>117</v>
      </c>
      <c r="G411" s="88">
        <v>19</v>
      </c>
      <c r="H411" s="87" t="str">
        <f t="shared" si="322"/>
        <v>XXX310/19</v>
      </c>
      <c r="I411" s="89" t="s">
        <v>3</v>
      </c>
      <c r="J411" s="89" t="s">
        <v>3</v>
      </c>
      <c r="K411" s="65">
        <v>0.68194444444444446</v>
      </c>
      <c r="L411" s="90">
        <v>0.68333333333333324</v>
      </c>
      <c r="M411" s="87" t="s">
        <v>13</v>
      </c>
      <c r="N411" s="91">
        <v>0.70138888888888884</v>
      </c>
      <c r="O411" s="87" t="s">
        <v>21</v>
      </c>
      <c r="P411" s="87" t="str">
        <f t="shared" si="333"/>
        <v>OK</v>
      </c>
      <c r="Q411" s="4">
        <f t="shared" si="334"/>
        <v>1.8055555555555602E-2</v>
      </c>
      <c r="R411" s="4">
        <f t="shared" si="335"/>
        <v>1.3888888888887729E-3</v>
      </c>
      <c r="S411" s="4">
        <f t="shared" si="336"/>
        <v>1.9444444444444375E-2</v>
      </c>
      <c r="T411" s="4">
        <f t="shared" si="337"/>
        <v>3.4027777777777768E-2</v>
      </c>
      <c r="U411" s="1">
        <v>14.5</v>
      </c>
      <c r="V411" s="1">
        <f>INDEX('Počty dní'!F:J,MATCH(E411,'Počty dní'!H:H,0),4)</f>
        <v>56</v>
      </c>
      <c r="W411" s="17">
        <f t="shared" si="329"/>
        <v>812</v>
      </c>
      <c r="Y411" s="59"/>
      <c r="Z411" s="59"/>
      <c r="AA411" s="59"/>
    </row>
    <row r="412" spans="1:27" ht="15.75" thickBot="1" x14ac:dyDescent="0.3">
      <c r="A412" s="135">
        <v>835</v>
      </c>
      <c r="B412" s="94">
        <v>8135</v>
      </c>
      <c r="C412" s="93" t="s">
        <v>2</v>
      </c>
      <c r="D412" s="93"/>
      <c r="E412" s="93" t="str">
        <f>CONCATENATE(C412,D412)</f>
        <v>X</v>
      </c>
      <c r="F412" s="93" t="s">
        <v>109</v>
      </c>
      <c r="G412" s="94"/>
      <c r="H412" s="93" t="str">
        <f t="shared" si="322"/>
        <v>přejezd/</v>
      </c>
      <c r="I412" s="95"/>
      <c r="J412" s="95" t="s">
        <v>3</v>
      </c>
      <c r="K412" s="70">
        <v>0.70138888888888884</v>
      </c>
      <c r="L412" s="96">
        <v>0.70486111111111116</v>
      </c>
      <c r="M412" s="93" t="s">
        <v>21</v>
      </c>
      <c r="N412" s="97">
        <v>0.70486111111111116</v>
      </c>
      <c r="O412" s="93" t="s">
        <v>19</v>
      </c>
      <c r="P412" s="93"/>
      <c r="Q412" s="19">
        <f t="shared" si="334"/>
        <v>0</v>
      </c>
      <c r="R412" s="19">
        <f t="shared" si="335"/>
        <v>0</v>
      </c>
      <c r="S412" s="19">
        <f t="shared" si="336"/>
        <v>0</v>
      </c>
      <c r="T412" s="19">
        <f t="shared" si="337"/>
        <v>0</v>
      </c>
      <c r="U412" s="18">
        <v>0</v>
      </c>
      <c r="V412" s="18">
        <f>INDEX('Počty dní'!F:J,MATCH(E412,'Počty dní'!H:H,0),4)</f>
        <v>56</v>
      </c>
      <c r="W412" s="20">
        <f>V412*U412</f>
        <v>0</v>
      </c>
      <c r="Y412" s="59"/>
      <c r="Z412" s="59"/>
      <c r="AA412" s="59"/>
    </row>
    <row r="413" spans="1:27" ht="15.75" thickBot="1" x14ac:dyDescent="0.3">
      <c r="A413" s="106" t="str">
        <f ca="1">CONCATENATE(INDIRECT("R[-3]C[0]",FALSE),"celkem")</f>
        <v>835celkem</v>
      </c>
      <c r="B413" s="107"/>
      <c r="C413" s="107" t="str">
        <f ca="1">INDIRECT("R[-1]C[12]",FALSE)</f>
        <v>Počátky,,aut.nádr.</v>
      </c>
      <c r="D413" s="108"/>
      <c r="E413" s="107"/>
      <c r="F413" s="108"/>
      <c r="G413" s="109"/>
      <c r="H413" s="110"/>
      <c r="I413" s="111"/>
      <c r="J413" s="112" t="str">
        <f ca="1">INDIRECT("R[-3]C[0]",FALSE)</f>
        <v>S</v>
      </c>
      <c r="K413" s="113"/>
      <c r="L413" s="114"/>
      <c r="M413" s="115"/>
      <c r="N413" s="114"/>
      <c r="O413" s="116"/>
      <c r="P413" s="107"/>
      <c r="Q413" s="8">
        <f>SUM(Q398:Q412)</f>
        <v>0.27847222222222234</v>
      </c>
      <c r="R413" s="8">
        <f>SUM(R398:R412)</f>
        <v>1.5972222222222165E-2</v>
      </c>
      <c r="S413" s="8">
        <f>SUM(S398:S412)</f>
        <v>0.29444444444444451</v>
      </c>
      <c r="T413" s="8">
        <f>SUM(T398:T412)</f>
        <v>0.211111111111111</v>
      </c>
      <c r="U413" s="9">
        <f>SUM(U398:U412)</f>
        <v>222.79999999999998</v>
      </c>
      <c r="V413" s="10"/>
      <c r="W413" s="11">
        <f>SUM(W398:W412)</f>
        <v>12476.800000000001</v>
      </c>
      <c r="Y413" s="59"/>
      <c r="Z413" s="59"/>
      <c r="AA413" s="59"/>
    </row>
    <row r="414" spans="1:27" x14ac:dyDescent="0.25">
      <c r="L414" s="78"/>
      <c r="N414" s="79"/>
      <c r="Q414" s="2"/>
      <c r="R414" s="2"/>
      <c r="S414" s="2"/>
      <c r="T414" s="2"/>
      <c r="Y414" s="59"/>
      <c r="Z414" s="59"/>
      <c r="AA414" s="59"/>
    </row>
    <row r="415" spans="1:27" ht="15.75" thickBot="1" x14ac:dyDescent="0.3">
      <c r="Y415" s="59"/>
      <c r="Z415" s="59"/>
      <c r="AA415" s="59"/>
    </row>
    <row r="416" spans="1:27" x14ac:dyDescent="0.25">
      <c r="A416" s="80">
        <v>836</v>
      </c>
      <c r="B416" s="81">
        <v>8136</v>
      </c>
      <c r="C416" s="81" t="s">
        <v>2</v>
      </c>
      <c r="D416" s="81"/>
      <c r="E416" s="81" t="str">
        <f t="shared" ref="E416" si="338">CONCATENATE(C416,D416)</f>
        <v>X</v>
      </c>
      <c r="F416" s="81" t="s">
        <v>124</v>
      </c>
      <c r="G416" s="82">
        <v>1</v>
      </c>
      <c r="H416" s="81" t="str">
        <f t="shared" ref="H416" si="339">CONCATENATE(F416,"/",G416)</f>
        <v>XXX313/1</v>
      </c>
      <c r="I416" s="83" t="s">
        <v>3</v>
      </c>
      <c r="J416" s="83" t="s">
        <v>31</v>
      </c>
      <c r="K416" s="67">
        <v>0.22083333333333333</v>
      </c>
      <c r="L416" s="84">
        <v>0.22222222222222221</v>
      </c>
      <c r="M416" s="81" t="s">
        <v>19</v>
      </c>
      <c r="N416" s="85">
        <v>0.24305555555555555</v>
      </c>
      <c r="O416" s="125" t="s">
        <v>90</v>
      </c>
      <c r="P416" s="81" t="str">
        <f t="shared" ref="P416:P420" si="340">IF(M417=O416,"OK","POZOR")</f>
        <v>OK</v>
      </c>
      <c r="Q416" s="14">
        <f t="shared" ref="Q416:Q421" si="341">IF(ISNUMBER(G416),N416-L416,IF(F416="přejezd",N416-L416,0))</f>
        <v>2.0833333333333343E-2</v>
      </c>
      <c r="R416" s="14">
        <f t="shared" ref="R416:R421" si="342">IF(ISNUMBER(G416),L416-K416,0)</f>
        <v>1.388888888888884E-3</v>
      </c>
      <c r="S416" s="14">
        <f t="shared" ref="S416:S421" si="343">Q416+R416</f>
        <v>2.2222222222222227E-2</v>
      </c>
      <c r="T416" s="14"/>
      <c r="U416" s="13">
        <v>18</v>
      </c>
      <c r="V416" s="13">
        <f>INDEX('Počty dní'!F:J,MATCH(E416,'Počty dní'!H:H,0),4)</f>
        <v>56</v>
      </c>
      <c r="W416" s="16">
        <f t="shared" ref="W416" si="344">V416*U416</f>
        <v>1008</v>
      </c>
      <c r="Y416" s="59"/>
      <c r="Z416" s="59"/>
      <c r="AA416" s="59"/>
    </row>
    <row r="417" spans="1:27" x14ac:dyDescent="0.25">
      <c r="A417" s="86">
        <v>836</v>
      </c>
      <c r="B417" s="87">
        <v>8136</v>
      </c>
      <c r="C417" s="87" t="s">
        <v>2</v>
      </c>
      <c r="D417" s="87"/>
      <c r="E417" s="87" t="str">
        <f>CONCATENATE(C417,D417)</f>
        <v>X</v>
      </c>
      <c r="F417" s="87" t="s">
        <v>124</v>
      </c>
      <c r="G417" s="88">
        <v>4</v>
      </c>
      <c r="H417" s="87" t="str">
        <f>CONCATENATE(F417,"/",G417)</f>
        <v>XXX313/4</v>
      </c>
      <c r="I417" s="89" t="s">
        <v>3</v>
      </c>
      <c r="J417" s="89" t="s">
        <v>31</v>
      </c>
      <c r="K417" s="65">
        <v>0.25555555555555554</v>
      </c>
      <c r="L417" s="90">
        <v>0.25694444444444442</v>
      </c>
      <c r="M417" s="117" t="s">
        <v>90</v>
      </c>
      <c r="N417" s="91">
        <v>0.27777777777777779</v>
      </c>
      <c r="O417" s="87" t="s">
        <v>19</v>
      </c>
      <c r="P417" s="87" t="str">
        <f t="shared" si="340"/>
        <v>OK</v>
      </c>
      <c r="Q417" s="4">
        <f t="shared" si="341"/>
        <v>2.083333333333337E-2</v>
      </c>
      <c r="R417" s="4">
        <f t="shared" si="342"/>
        <v>1.388888888888884E-3</v>
      </c>
      <c r="S417" s="4">
        <f t="shared" si="343"/>
        <v>2.2222222222222254E-2</v>
      </c>
      <c r="T417" s="4">
        <f t="shared" ref="T417:T421" si="345">K417-N416</f>
        <v>1.2499999999999983E-2</v>
      </c>
      <c r="U417" s="1">
        <v>18</v>
      </c>
      <c r="V417" s="1">
        <f>INDEX('Počty dní'!F:J,MATCH(E417,'Počty dní'!H:H,0),4)</f>
        <v>56</v>
      </c>
      <c r="W417" s="17">
        <f>V417*U417</f>
        <v>1008</v>
      </c>
      <c r="Y417" s="59"/>
      <c r="Z417" s="59"/>
      <c r="AA417" s="59"/>
    </row>
    <row r="418" spans="1:27" x14ac:dyDescent="0.25">
      <c r="A418" s="86">
        <v>836</v>
      </c>
      <c r="B418" s="87">
        <v>8136</v>
      </c>
      <c r="C418" s="87" t="s">
        <v>2</v>
      </c>
      <c r="D418" s="87"/>
      <c r="E418" s="87" t="str">
        <f>CONCATENATE(C418,D418)</f>
        <v>X</v>
      </c>
      <c r="F418" s="87" t="s">
        <v>45</v>
      </c>
      <c r="G418" s="88">
        <v>8</v>
      </c>
      <c r="H418" s="87" t="str">
        <f t="shared" ref="H418:H421" si="346">CONCATENATE(F418,"/",G418)</f>
        <v>XXX290/8</v>
      </c>
      <c r="I418" s="89" t="s">
        <v>31</v>
      </c>
      <c r="J418" s="89" t="s">
        <v>31</v>
      </c>
      <c r="K418" s="65">
        <v>0.27986111111111112</v>
      </c>
      <c r="L418" s="90">
        <v>0.28472222222222221</v>
      </c>
      <c r="M418" s="87" t="s">
        <v>19</v>
      </c>
      <c r="N418" s="91">
        <v>0.30763888888888891</v>
      </c>
      <c r="O418" s="87" t="s">
        <v>9</v>
      </c>
      <c r="P418" s="87" t="str">
        <f t="shared" si="340"/>
        <v>OK</v>
      </c>
      <c r="Q418" s="4">
        <f t="shared" si="341"/>
        <v>2.2916666666666696E-2</v>
      </c>
      <c r="R418" s="4">
        <f t="shared" si="342"/>
        <v>4.8611111111110938E-3</v>
      </c>
      <c r="S418" s="4">
        <f t="shared" si="343"/>
        <v>2.777777777777779E-2</v>
      </c>
      <c r="T418" s="4">
        <f t="shared" si="345"/>
        <v>2.0833333333333259E-3</v>
      </c>
      <c r="U418" s="1">
        <v>22.2</v>
      </c>
      <c r="V418" s="1">
        <f>INDEX('Počty dní'!F:J,MATCH(E418,'Počty dní'!H:H,0),4)</f>
        <v>56</v>
      </c>
      <c r="W418" s="17">
        <f>V418*U418</f>
        <v>1243.2</v>
      </c>
      <c r="Y418" s="59"/>
      <c r="Z418" s="59"/>
      <c r="AA418" s="59"/>
    </row>
    <row r="419" spans="1:27" x14ac:dyDescent="0.25">
      <c r="A419" s="86">
        <v>836</v>
      </c>
      <c r="B419" s="87">
        <v>8136</v>
      </c>
      <c r="C419" s="87" t="s">
        <v>2</v>
      </c>
      <c r="D419" s="87"/>
      <c r="E419" s="87" t="str">
        <f>CONCATENATE(C419,D419)</f>
        <v>X</v>
      </c>
      <c r="F419" s="87" t="s">
        <v>140</v>
      </c>
      <c r="G419" s="88">
        <v>15</v>
      </c>
      <c r="H419" s="87" t="str">
        <f t="shared" si="346"/>
        <v>XXX401/15</v>
      </c>
      <c r="I419" s="89" t="s">
        <v>31</v>
      </c>
      <c r="J419" s="89" t="s">
        <v>31</v>
      </c>
      <c r="K419" s="65">
        <v>0.55902777777777779</v>
      </c>
      <c r="L419" s="90">
        <v>0.56597222222222221</v>
      </c>
      <c r="M419" s="87" t="s">
        <v>9</v>
      </c>
      <c r="N419" s="91">
        <v>0.64236111111111105</v>
      </c>
      <c r="O419" s="87" t="s">
        <v>27</v>
      </c>
      <c r="P419" s="87" t="str">
        <f t="shared" si="340"/>
        <v>OK</v>
      </c>
      <c r="Q419" s="4">
        <f t="shared" si="341"/>
        <v>7.638888888888884E-2</v>
      </c>
      <c r="R419" s="4">
        <f t="shared" si="342"/>
        <v>6.9444444444444198E-3</v>
      </c>
      <c r="S419" s="4">
        <f t="shared" si="343"/>
        <v>8.3333333333333259E-2</v>
      </c>
      <c r="T419" s="4">
        <f t="shared" si="345"/>
        <v>0.25138888888888888</v>
      </c>
      <c r="U419" s="1">
        <v>106.2</v>
      </c>
      <c r="V419" s="1">
        <f>INDEX('Počty dní'!F:J,MATCH(E419,'Počty dní'!H:H,0),4)</f>
        <v>56</v>
      </c>
      <c r="W419" s="17">
        <f>V419*U419</f>
        <v>5947.2</v>
      </c>
      <c r="Y419" s="59"/>
      <c r="Z419" s="59"/>
      <c r="AA419" s="59"/>
    </row>
    <row r="420" spans="1:27" x14ac:dyDescent="0.25">
      <c r="A420" s="86">
        <v>836</v>
      </c>
      <c r="B420" s="87">
        <v>8136</v>
      </c>
      <c r="C420" s="87" t="s">
        <v>2</v>
      </c>
      <c r="D420" s="87"/>
      <c r="E420" s="87" t="str">
        <f>CONCATENATE(C420,D420)</f>
        <v>X</v>
      </c>
      <c r="F420" s="87" t="s">
        <v>140</v>
      </c>
      <c r="G420" s="88">
        <v>24</v>
      </c>
      <c r="H420" s="87" t="str">
        <f t="shared" si="346"/>
        <v>XXX401/24</v>
      </c>
      <c r="I420" s="89" t="s">
        <v>31</v>
      </c>
      <c r="J420" s="89" t="s">
        <v>31</v>
      </c>
      <c r="K420" s="65">
        <v>0.68055555555555558</v>
      </c>
      <c r="L420" s="90">
        <v>0.6875</v>
      </c>
      <c r="M420" s="87" t="s">
        <v>27</v>
      </c>
      <c r="N420" s="91">
        <v>0.76736111111111116</v>
      </c>
      <c r="O420" s="87" t="s">
        <v>9</v>
      </c>
      <c r="P420" s="87" t="str">
        <f t="shared" si="340"/>
        <v>OK</v>
      </c>
      <c r="Q420" s="4">
        <f t="shared" si="341"/>
        <v>7.986111111111116E-2</v>
      </c>
      <c r="R420" s="4">
        <f t="shared" si="342"/>
        <v>6.9444444444444198E-3</v>
      </c>
      <c r="S420" s="4">
        <f t="shared" si="343"/>
        <v>8.680555555555558E-2</v>
      </c>
      <c r="T420" s="4">
        <f t="shared" si="345"/>
        <v>3.8194444444444531E-2</v>
      </c>
      <c r="U420" s="1">
        <v>106.2</v>
      </c>
      <c r="V420" s="1">
        <f>INDEX('Počty dní'!F:J,MATCH(E420,'Počty dní'!H:H,0),4)</f>
        <v>56</v>
      </c>
      <c r="W420" s="17">
        <f>V420*U420</f>
        <v>5947.2</v>
      </c>
      <c r="Y420" s="59"/>
      <c r="Z420" s="59"/>
      <c r="AA420" s="59"/>
    </row>
    <row r="421" spans="1:27" ht="15.75" thickBot="1" x14ac:dyDescent="0.3">
      <c r="A421" s="86">
        <v>836</v>
      </c>
      <c r="B421" s="87">
        <v>8136</v>
      </c>
      <c r="C421" s="87" t="s">
        <v>2</v>
      </c>
      <c r="D421" s="87"/>
      <c r="E421" s="87" t="str">
        <f>CONCATENATE(C421,D421)</f>
        <v>X</v>
      </c>
      <c r="F421" s="87" t="s">
        <v>45</v>
      </c>
      <c r="G421" s="88">
        <v>25</v>
      </c>
      <c r="H421" s="87" t="str">
        <f t="shared" si="346"/>
        <v>XXX290/25</v>
      </c>
      <c r="I421" s="89" t="s">
        <v>3</v>
      </c>
      <c r="J421" s="89" t="s">
        <v>31</v>
      </c>
      <c r="K421" s="65">
        <v>0.77222222222222225</v>
      </c>
      <c r="L421" s="90">
        <v>0.77430555555555547</v>
      </c>
      <c r="M421" s="87" t="s">
        <v>9</v>
      </c>
      <c r="N421" s="91">
        <v>0.79791666666666661</v>
      </c>
      <c r="O421" s="87" t="s">
        <v>19</v>
      </c>
      <c r="P421" s="87"/>
      <c r="Q421" s="4">
        <f t="shared" si="341"/>
        <v>2.3611111111111138E-2</v>
      </c>
      <c r="R421" s="4">
        <f t="shared" si="342"/>
        <v>2.0833333333332149E-3</v>
      </c>
      <c r="S421" s="4">
        <f t="shared" si="343"/>
        <v>2.5694444444444353E-2</v>
      </c>
      <c r="T421" s="4">
        <f t="shared" si="345"/>
        <v>4.8611111111110938E-3</v>
      </c>
      <c r="U421" s="1">
        <v>22.2</v>
      </c>
      <c r="V421" s="1">
        <f>INDEX('Počty dní'!F:J,MATCH(E421,'Počty dní'!H:H,0),4)</f>
        <v>56</v>
      </c>
      <c r="W421" s="17">
        <f>V421*U421</f>
        <v>1243.2</v>
      </c>
      <c r="Y421" s="59"/>
      <c r="Z421" s="59"/>
      <c r="AA421" s="59"/>
    </row>
    <row r="422" spans="1:27" ht="15.75" thickBot="1" x14ac:dyDescent="0.3">
      <c r="A422" s="106" t="str">
        <f ca="1">CONCATENATE(INDIRECT("R[-3]C[0]",FALSE),"celkem")</f>
        <v>836celkem</v>
      </c>
      <c r="B422" s="107"/>
      <c r="C422" s="107" t="str">
        <f ca="1">INDIRECT("R[-1]C[12]",FALSE)</f>
        <v>Počátky,,aut.nádr.</v>
      </c>
      <c r="D422" s="108"/>
      <c r="E422" s="107"/>
      <c r="F422" s="108"/>
      <c r="G422" s="109"/>
      <c r="H422" s="110"/>
      <c r="I422" s="111"/>
      <c r="J422" s="112" t="str">
        <f ca="1">INDIRECT("R[-3]C[0]",FALSE)</f>
        <v>V+</v>
      </c>
      <c r="K422" s="113"/>
      <c r="L422" s="114"/>
      <c r="M422" s="115"/>
      <c r="N422" s="114"/>
      <c r="O422" s="116"/>
      <c r="P422" s="107"/>
      <c r="Q422" s="8">
        <f>SUM(Q416:Q421)</f>
        <v>0.24444444444444455</v>
      </c>
      <c r="R422" s="8">
        <f t="shared" ref="R422:T422" si="347">SUM(R416:R421)</f>
        <v>2.3611111111110916E-2</v>
      </c>
      <c r="S422" s="8">
        <f t="shared" si="347"/>
        <v>0.26805555555555549</v>
      </c>
      <c r="T422" s="8">
        <f t="shared" si="347"/>
        <v>0.30902777777777779</v>
      </c>
      <c r="U422" s="9">
        <f>SUM(U416:U421)</f>
        <v>292.8</v>
      </c>
      <c r="V422" s="10"/>
      <c r="W422" s="11">
        <f>SUM(W416:W421)</f>
        <v>16396.8</v>
      </c>
      <c r="Y422" s="59"/>
      <c r="Z422" s="59"/>
      <c r="AA422" s="59"/>
    </row>
    <row r="423" spans="1:27" x14ac:dyDescent="0.25">
      <c r="L423" s="78"/>
      <c r="N423" s="79"/>
      <c r="Q423" s="2"/>
      <c r="R423" s="2"/>
      <c r="S423" s="2"/>
      <c r="T423" s="2"/>
      <c r="Y423" s="59"/>
      <c r="Z423" s="59"/>
      <c r="AA423" s="59"/>
    </row>
    <row r="424" spans="1:27" ht="15.75" thickBot="1" x14ac:dyDescent="0.3">
      <c r="Y424" s="59"/>
      <c r="Z424" s="59"/>
      <c r="AA424" s="59"/>
    </row>
    <row r="425" spans="1:27" x14ac:dyDescent="0.25">
      <c r="A425" s="80">
        <v>837</v>
      </c>
      <c r="B425" s="81">
        <v>8137</v>
      </c>
      <c r="C425" s="81" t="s">
        <v>2</v>
      </c>
      <c r="D425" s="81"/>
      <c r="E425" s="81" t="str">
        <f>CONCATENATE(C425,D425)</f>
        <v>X</v>
      </c>
      <c r="F425" s="81" t="s">
        <v>109</v>
      </c>
      <c r="G425" s="82"/>
      <c r="H425" s="81" t="str">
        <f t="shared" ref="H425" si="348">CONCATENATE(F425,"/",G425)</f>
        <v>přejezd/</v>
      </c>
      <c r="I425" s="83"/>
      <c r="J425" s="83" t="s">
        <v>3</v>
      </c>
      <c r="K425" s="67">
        <v>0.17708333333333334</v>
      </c>
      <c r="L425" s="84">
        <v>0.17708333333333334</v>
      </c>
      <c r="M425" s="81" t="s">
        <v>19</v>
      </c>
      <c r="N425" s="85">
        <v>0.18472222222222223</v>
      </c>
      <c r="O425" s="81" t="s">
        <v>91</v>
      </c>
      <c r="P425" s="81" t="str">
        <f t="shared" ref="P425:P441" si="349">IF(M426=O425,"OK","POZOR")</f>
        <v>OK</v>
      </c>
      <c r="Q425" s="14">
        <f t="shared" ref="Q425:Q442" si="350">IF(ISNUMBER(G425),N425-L425,IF(F425="přejezd",N425-L425,0))</f>
        <v>7.6388888888888895E-3</v>
      </c>
      <c r="R425" s="14">
        <f t="shared" ref="R425:R442" si="351">IF(ISNUMBER(G425),L425-K425,0)</f>
        <v>0</v>
      </c>
      <c r="S425" s="14">
        <f t="shared" ref="S425:S442" si="352">Q425+R425</f>
        <v>7.6388888888888895E-3</v>
      </c>
      <c r="T425" s="14"/>
      <c r="U425" s="13">
        <v>0</v>
      </c>
      <c r="V425" s="13">
        <f>INDEX('Počty dní'!F:J,MATCH(E425,'Počty dní'!H:H,0),4)</f>
        <v>56</v>
      </c>
      <c r="W425" s="16">
        <f>V425*U425</f>
        <v>0</v>
      </c>
      <c r="Y425" s="59"/>
      <c r="Z425" s="59"/>
      <c r="AA425" s="59"/>
    </row>
    <row r="426" spans="1:27" x14ac:dyDescent="0.25">
      <c r="A426" s="86">
        <v>837</v>
      </c>
      <c r="B426" s="87">
        <v>8137</v>
      </c>
      <c r="C426" s="87" t="s">
        <v>2</v>
      </c>
      <c r="D426" s="87"/>
      <c r="E426" s="87" t="str">
        <f>CONCATENATE(C426,D426)</f>
        <v>X</v>
      </c>
      <c r="F426" s="87" t="s">
        <v>120</v>
      </c>
      <c r="G426" s="88">
        <v>2</v>
      </c>
      <c r="H426" s="87" t="str">
        <f>CONCATENATE(F426,"/",G426)</f>
        <v>XXX312/2</v>
      </c>
      <c r="I426" s="89" t="s">
        <v>3</v>
      </c>
      <c r="J426" s="89" t="s">
        <v>3</v>
      </c>
      <c r="K426" s="65">
        <v>0.18472222222222223</v>
      </c>
      <c r="L426" s="90">
        <v>0.18541666666666667</v>
      </c>
      <c r="M426" s="87" t="s">
        <v>91</v>
      </c>
      <c r="N426" s="91">
        <v>0.19444444444444445</v>
      </c>
      <c r="O426" s="87" t="s">
        <v>19</v>
      </c>
      <c r="P426" s="87" t="str">
        <f t="shared" si="349"/>
        <v>OK</v>
      </c>
      <c r="Q426" s="4">
        <f t="shared" si="350"/>
        <v>9.0277777777777735E-3</v>
      </c>
      <c r="R426" s="4">
        <f t="shared" si="351"/>
        <v>6.9444444444444198E-4</v>
      </c>
      <c r="S426" s="4">
        <f t="shared" si="352"/>
        <v>9.7222222222222154E-3</v>
      </c>
      <c r="T426" s="4">
        <f t="shared" ref="T426:T442" si="353">K426-N425</f>
        <v>0</v>
      </c>
      <c r="U426" s="1">
        <v>8.6999999999999993</v>
      </c>
      <c r="V426" s="1">
        <f>INDEX('Počty dní'!F:J,MATCH(E426,'Počty dní'!H:H,0),4)</f>
        <v>56</v>
      </c>
      <c r="W426" s="17">
        <f>V426*U426</f>
        <v>487.19999999999993</v>
      </c>
      <c r="Y426" s="59"/>
      <c r="Z426" s="59"/>
      <c r="AA426" s="59"/>
    </row>
    <row r="427" spans="1:27" x14ac:dyDescent="0.25">
      <c r="A427" s="86">
        <v>837</v>
      </c>
      <c r="B427" s="87">
        <v>8137</v>
      </c>
      <c r="C427" s="87" t="s">
        <v>2</v>
      </c>
      <c r="D427" s="87"/>
      <c r="E427" s="87" t="str">
        <f>CONCATENATE(C427,D427)</f>
        <v>X</v>
      </c>
      <c r="F427" s="87" t="s">
        <v>121</v>
      </c>
      <c r="G427" s="88">
        <v>3</v>
      </c>
      <c r="H427" s="87" t="str">
        <f t="shared" ref="H427:H430" si="354">CONCATENATE(F427,"/",G427)</f>
        <v>XXX311/3</v>
      </c>
      <c r="I427" s="89" t="s">
        <v>3</v>
      </c>
      <c r="J427" s="89" t="s">
        <v>3</v>
      </c>
      <c r="K427" s="65">
        <v>0.20694444444444443</v>
      </c>
      <c r="L427" s="90">
        <v>0.20833333333333334</v>
      </c>
      <c r="M427" s="87" t="s">
        <v>19</v>
      </c>
      <c r="N427" s="91">
        <v>0.25625000000000003</v>
      </c>
      <c r="O427" s="87" t="s">
        <v>50</v>
      </c>
      <c r="P427" s="87" t="str">
        <f t="shared" si="349"/>
        <v>OK</v>
      </c>
      <c r="Q427" s="4">
        <f t="shared" si="350"/>
        <v>4.7916666666666691E-2</v>
      </c>
      <c r="R427" s="4">
        <f t="shared" si="351"/>
        <v>1.3888888888889117E-3</v>
      </c>
      <c r="S427" s="4">
        <f t="shared" si="352"/>
        <v>4.9305555555555602E-2</v>
      </c>
      <c r="T427" s="4">
        <f t="shared" si="353"/>
        <v>1.2499999999999983E-2</v>
      </c>
      <c r="U427" s="1">
        <v>32.799999999999997</v>
      </c>
      <c r="V427" s="1">
        <f>INDEX('Počty dní'!F:J,MATCH(E427,'Počty dní'!H:H,0),4)</f>
        <v>56</v>
      </c>
      <c r="W427" s="17">
        <f>V427*U427</f>
        <v>1836.7999999999997</v>
      </c>
      <c r="Y427" s="59"/>
      <c r="Z427" s="59"/>
      <c r="AA427" s="59"/>
    </row>
    <row r="428" spans="1:27" x14ac:dyDescent="0.25">
      <c r="A428" s="86">
        <v>837</v>
      </c>
      <c r="B428" s="87">
        <v>8137</v>
      </c>
      <c r="C428" s="87" t="s">
        <v>2</v>
      </c>
      <c r="D428" s="87"/>
      <c r="E428" s="87" t="str">
        <f t="shared" ref="E428:E430" si="355">CONCATENATE(C428,D428)</f>
        <v>X</v>
      </c>
      <c r="F428" s="87" t="s">
        <v>121</v>
      </c>
      <c r="G428" s="88">
        <v>6</v>
      </c>
      <c r="H428" s="87" t="str">
        <f t="shared" si="354"/>
        <v>XXX311/6</v>
      </c>
      <c r="I428" s="89" t="s">
        <v>3</v>
      </c>
      <c r="J428" s="89" t="s">
        <v>3</v>
      </c>
      <c r="K428" s="65">
        <v>0.27777777777777779</v>
      </c>
      <c r="L428" s="90">
        <v>0.28125</v>
      </c>
      <c r="M428" s="87" t="s">
        <v>50</v>
      </c>
      <c r="N428" s="91">
        <v>0.31944444444444448</v>
      </c>
      <c r="O428" s="87" t="s">
        <v>19</v>
      </c>
      <c r="P428" s="87" t="str">
        <f t="shared" si="349"/>
        <v>OK</v>
      </c>
      <c r="Q428" s="4">
        <f t="shared" si="350"/>
        <v>3.8194444444444475E-2</v>
      </c>
      <c r="R428" s="4">
        <f t="shared" si="351"/>
        <v>3.4722222222222099E-3</v>
      </c>
      <c r="S428" s="4">
        <f t="shared" si="352"/>
        <v>4.1666666666666685E-2</v>
      </c>
      <c r="T428" s="4">
        <f t="shared" si="353"/>
        <v>2.1527777777777757E-2</v>
      </c>
      <c r="U428" s="1">
        <v>3.8</v>
      </c>
      <c r="V428" s="1">
        <f>INDEX('Počty dní'!F:J,MATCH(E428,'Počty dní'!H:H,0),4)</f>
        <v>56</v>
      </c>
      <c r="W428" s="17">
        <f t="shared" ref="W428:W430" si="356">V428*U428</f>
        <v>212.79999999999998</v>
      </c>
      <c r="Y428" s="59"/>
      <c r="Z428" s="59"/>
      <c r="AA428" s="59"/>
    </row>
    <row r="429" spans="1:27" x14ac:dyDescent="0.25">
      <c r="A429" s="86">
        <v>837</v>
      </c>
      <c r="B429" s="87">
        <v>8137</v>
      </c>
      <c r="C429" s="87" t="s">
        <v>2</v>
      </c>
      <c r="D429" s="87"/>
      <c r="E429" s="87" t="str">
        <f t="shared" si="355"/>
        <v>X</v>
      </c>
      <c r="F429" s="87" t="s">
        <v>121</v>
      </c>
      <c r="G429" s="88">
        <v>9</v>
      </c>
      <c r="H429" s="87" t="str">
        <f t="shared" si="354"/>
        <v>XXX311/9</v>
      </c>
      <c r="I429" s="89" t="s">
        <v>3</v>
      </c>
      <c r="J429" s="89" t="s">
        <v>3</v>
      </c>
      <c r="K429" s="65">
        <v>0.37638888888888888</v>
      </c>
      <c r="L429" s="90">
        <v>0.37847222222222227</v>
      </c>
      <c r="M429" s="87" t="s">
        <v>19</v>
      </c>
      <c r="N429" s="91">
        <v>0.42291666666666666</v>
      </c>
      <c r="O429" s="87" t="s">
        <v>50</v>
      </c>
      <c r="P429" s="87" t="str">
        <f t="shared" si="349"/>
        <v>OK</v>
      </c>
      <c r="Q429" s="4">
        <f t="shared" si="350"/>
        <v>4.4444444444444398E-2</v>
      </c>
      <c r="R429" s="4">
        <f t="shared" si="351"/>
        <v>2.0833333333333814E-3</v>
      </c>
      <c r="S429" s="4">
        <f t="shared" si="352"/>
        <v>4.6527777777777779E-2</v>
      </c>
      <c r="T429" s="4">
        <f t="shared" si="353"/>
        <v>5.6944444444444409E-2</v>
      </c>
      <c r="U429" s="1">
        <v>30.8</v>
      </c>
      <c r="V429" s="1">
        <f>INDEX('Počty dní'!F:J,MATCH(E429,'Počty dní'!H:H,0),4)</f>
        <v>56</v>
      </c>
      <c r="W429" s="17">
        <f t="shared" si="356"/>
        <v>1724.8</v>
      </c>
      <c r="Y429" s="59"/>
      <c r="Z429" s="59"/>
      <c r="AA429" s="59"/>
    </row>
    <row r="430" spans="1:27" x14ac:dyDescent="0.25">
      <c r="A430" s="86">
        <v>837</v>
      </c>
      <c r="B430" s="87">
        <v>8137</v>
      </c>
      <c r="C430" s="87" t="s">
        <v>2</v>
      </c>
      <c r="D430" s="87"/>
      <c r="E430" s="87" t="str">
        <f t="shared" si="355"/>
        <v>X</v>
      </c>
      <c r="F430" s="87" t="s">
        <v>121</v>
      </c>
      <c r="G430" s="88">
        <v>10</v>
      </c>
      <c r="H430" s="87" t="str">
        <f t="shared" si="354"/>
        <v>XXX311/10</v>
      </c>
      <c r="I430" s="89" t="s">
        <v>3</v>
      </c>
      <c r="J430" s="89" t="s">
        <v>3</v>
      </c>
      <c r="K430" s="65">
        <v>0.48749999999999999</v>
      </c>
      <c r="L430" s="90">
        <v>0.48958333333333331</v>
      </c>
      <c r="M430" s="87" t="s">
        <v>50</v>
      </c>
      <c r="N430" s="91">
        <v>0.53263888888888888</v>
      </c>
      <c r="O430" s="87" t="s">
        <v>19</v>
      </c>
      <c r="P430" s="87" t="str">
        <f t="shared" si="349"/>
        <v>OK</v>
      </c>
      <c r="Q430" s="4">
        <f t="shared" si="350"/>
        <v>4.3055555555555569E-2</v>
      </c>
      <c r="R430" s="4">
        <f t="shared" si="351"/>
        <v>2.0833333333333259E-3</v>
      </c>
      <c r="S430" s="4">
        <f t="shared" si="352"/>
        <v>4.5138888888888895E-2</v>
      </c>
      <c r="T430" s="4">
        <f t="shared" si="353"/>
        <v>6.4583333333333326E-2</v>
      </c>
      <c r="U430" s="1">
        <v>28.9</v>
      </c>
      <c r="V430" s="1">
        <f>INDEX('Počty dní'!F:J,MATCH(E430,'Počty dní'!H:H,0),4)</f>
        <v>56</v>
      </c>
      <c r="W430" s="17">
        <f t="shared" si="356"/>
        <v>1618.3999999999999</v>
      </c>
      <c r="Y430" s="59"/>
      <c r="Z430" s="59"/>
      <c r="AA430" s="59"/>
    </row>
    <row r="431" spans="1:27" x14ac:dyDescent="0.25">
      <c r="A431" s="86">
        <v>837</v>
      </c>
      <c r="B431" s="87">
        <v>8137</v>
      </c>
      <c r="C431" s="87" t="s">
        <v>2</v>
      </c>
      <c r="D431" s="87"/>
      <c r="E431" s="87" t="str">
        <f>CONCATENATE(C431,D431)</f>
        <v>X</v>
      </c>
      <c r="F431" s="87" t="s">
        <v>123</v>
      </c>
      <c r="G431" s="88">
        <v>2</v>
      </c>
      <c r="H431" s="87" t="str">
        <f>CONCATENATE(F431,"/",G431)</f>
        <v>XXX294/2</v>
      </c>
      <c r="I431" s="89" t="s">
        <v>3</v>
      </c>
      <c r="J431" s="89" t="s">
        <v>3</v>
      </c>
      <c r="K431" s="65">
        <v>0.53611111111111109</v>
      </c>
      <c r="L431" s="90">
        <v>0.53819444444444442</v>
      </c>
      <c r="M431" s="87" t="s">
        <v>19</v>
      </c>
      <c r="N431" s="91">
        <v>0.55347222222222225</v>
      </c>
      <c r="O431" s="87" t="s">
        <v>19</v>
      </c>
      <c r="P431" s="87" t="str">
        <f t="shared" si="349"/>
        <v>OK</v>
      </c>
      <c r="Q431" s="4">
        <f t="shared" si="350"/>
        <v>1.5277777777777835E-2</v>
      </c>
      <c r="R431" s="4">
        <f t="shared" si="351"/>
        <v>2.0833333333333259E-3</v>
      </c>
      <c r="S431" s="4">
        <f t="shared" si="352"/>
        <v>1.736111111111116E-2</v>
      </c>
      <c r="T431" s="4">
        <f t="shared" si="353"/>
        <v>3.4722222222222099E-3</v>
      </c>
      <c r="U431" s="1">
        <v>14.8</v>
      </c>
      <c r="V431" s="1">
        <f>INDEX('Počty dní'!F:J,MATCH(E431,'Počty dní'!H:H,0),4)</f>
        <v>56</v>
      </c>
      <c r="W431" s="17">
        <f>V431*U431</f>
        <v>828.80000000000007</v>
      </c>
      <c r="Y431" s="59"/>
      <c r="Z431" s="59"/>
      <c r="AA431" s="59"/>
    </row>
    <row r="432" spans="1:27" x14ac:dyDescent="0.25">
      <c r="A432" s="86">
        <v>837</v>
      </c>
      <c r="B432" s="87">
        <v>8137</v>
      </c>
      <c r="C432" s="87" t="s">
        <v>2</v>
      </c>
      <c r="D432" s="87"/>
      <c r="E432" s="87" t="str">
        <f>CONCATENATE(C432,D432)</f>
        <v>X</v>
      </c>
      <c r="F432" s="87" t="s">
        <v>121</v>
      </c>
      <c r="G432" s="88">
        <v>13</v>
      </c>
      <c r="H432" s="87" t="str">
        <f>CONCATENATE(F432,"/",G432)</f>
        <v>XXX311/13</v>
      </c>
      <c r="I432" s="89" t="s">
        <v>3</v>
      </c>
      <c r="J432" s="89" t="s">
        <v>3</v>
      </c>
      <c r="K432" s="65">
        <v>0.55347222222222225</v>
      </c>
      <c r="L432" s="90">
        <v>0.55555555555555558</v>
      </c>
      <c r="M432" s="87" t="s">
        <v>19</v>
      </c>
      <c r="N432" s="91">
        <v>0.58958333333333335</v>
      </c>
      <c r="O432" s="87" t="s">
        <v>50</v>
      </c>
      <c r="P432" s="87" t="str">
        <f t="shared" si="349"/>
        <v>OK</v>
      </c>
      <c r="Q432" s="4">
        <f t="shared" si="350"/>
        <v>3.4027777777777768E-2</v>
      </c>
      <c r="R432" s="4">
        <f t="shared" si="351"/>
        <v>2.0833333333333259E-3</v>
      </c>
      <c r="S432" s="4">
        <f t="shared" si="352"/>
        <v>3.6111111111111094E-2</v>
      </c>
      <c r="T432" s="4">
        <f t="shared" si="353"/>
        <v>0</v>
      </c>
      <c r="U432" s="1">
        <v>30.8</v>
      </c>
      <c r="V432" s="1">
        <f>INDEX('Počty dní'!F:J,MATCH(E432,'Počty dní'!H:H,0),4)</f>
        <v>56</v>
      </c>
      <c r="W432" s="17">
        <f>V432*U432</f>
        <v>1724.8</v>
      </c>
      <c r="Y432" s="59"/>
      <c r="Z432" s="59"/>
      <c r="AA432" s="59"/>
    </row>
    <row r="433" spans="1:27" x14ac:dyDescent="0.25">
      <c r="A433" s="86">
        <v>837</v>
      </c>
      <c r="B433" s="87">
        <v>8137</v>
      </c>
      <c r="C433" s="87" t="s">
        <v>2</v>
      </c>
      <c r="D433" s="87"/>
      <c r="E433" s="87" t="str">
        <f>CONCATENATE(C433,D433)</f>
        <v>X</v>
      </c>
      <c r="F433" s="87" t="s">
        <v>121</v>
      </c>
      <c r="G433" s="88">
        <v>16</v>
      </c>
      <c r="H433" s="87" t="str">
        <f>CONCATENATE(F433,"/",G433)</f>
        <v>XXX311/16</v>
      </c>
      <c r="I433" s="89" t="s">
        <v>3</v>
      </c>
      <c r="J433" s="89" t="s">
        <v>3</v>
      </c>
      <c r="K433" s="65">
        <v>0.6118055555555556</v>
      </c>
      <c r="L433" s="90">
        <v>0.61458333333333337</v>
      </c>
      <c r="M433" s="87" t="s">
        <v>50</v>
      </c>
      <c r="N433" s="91">
        <v>0.66319444444444442</v>
      </c>
      <c r="O433" s="87" t="s">
        <v>19</v>
      </c>
      <c r="P433" s="87" t="str">
        <f t="shared" si="349"/>
        <v>OK</v>
      </c>
      <c r="Q433" s="4">
        <f t="shared" si="350"/>
        <v>4.8611111111111049E-2</v>
      </c>
      <c r="R433" s="4">
        <f t="shared" si="351"/>
        <v>2.7777777777777679E-3</v>
      </c>
      <c r="S433" s="4">
        <f t="shared" si="352"/>
        <v>5.1388888888888817E-2</v>
      </c>
      <c r="T433" s="4">
        <f t="shared" si="353"/>
        <v>2.2222222222222254E-2</v>
      </c>
      <c r="U433" s="1">
        <v>32.799999999999997</v>
      </c>
      <c r="V433" s="1">
        <f>INDEX('Počty dní'!F:J,MATCH(E433,'Počty dní'!H:H,0),4)</f>
        <v>56</v>
      </c>
      <c r="W433" s="17">
        <f>V433*U433</f>
        <v>1836.7999999999997</v>
      </c>
      <c r="Y433" s="59"/>
      <c r="Z433" s="59"/>
      <c r="AA433" s="59"/>
    </row>
    <row r="434" spans="1:27" x14ac:dyDescent="0.25">
      <c r="A434" s="86">
        <v>837</v>
      </c>
      <c r="B434" s="87">
        <v>8137</v>
      </c>
      <c r="C434" s="87" t="s">
        <v>2</v>
      </c>
      <c r="D434" s="87"/>
      <c r="E434" s="87" t="str">
        <f t="shared" ref="E434:E441" si="357">CONCATENATE(C434,D434)</f>
        <v>X</v>
      </c>
      <c r="F434" s="87" t="s">
        <v>119</v>
      </c>
      <c r="G434" s="88">
        <v>14</v>
      </c>
      <c r="H434" s="87" t="str">
        <f t="shared" ref="H434:H442" si="358">CONCATENATE(F434,"/",G434)</f>
        <v>XXX291/14</v>
      </c>
      <c r="I434" s="89" t="s">
        <v>3</v>
      </c>
      <c r="J434" s="89" t="s">
        <v>3</v>
      </c>
      <c r="K434" s="65">
        <v>0.68611111111111112</v>
      </c>
      <c r="L434" s="90">
        <v>0.68819444444444444</v>
      </c>
      <c r="M434" s="87" t="s">
        <v>19</v>
      </c>
      <c r="N434" s="91">
        <v>0.72430555555555554</v>
      </c>
      <c r="O434" s="87" t="s">
        <v>9</v>
      </c>
      <c r="P434" s="87" t="str">
        <f t="shared" si="349"/>
        <v>OK</v>
      </c>
      <c r="Q434" s="4">
        <f t="shared" si="350"/>
        <v>3.6111111111111094E-2</v>
      </c>
      <c r="R434" s="4">
        <f t="shared" si="351"/>
        <v>2.0833333333333259E-3</v>
      </c>
      <c r="S434" s="4">
        <f t="shared" si="352"/>
        <v>3.819444444444442E-2</v>
      </c>
      <c r="T434" s="4">
        <f t="shared" si="353"/>
        <v>2.2916666666666696E-2</v>
      </c>
      <c r="U434" s="1">
        <v>32.200000000000003</v>
      </c>
      <c r="V434" s="1">
        <f>INDEX('Počty dní'!F:J,MATCH(E434,'Počty dní'!H:H,0),4)</f>
        <v>56</v>
      </c>
      <c r="W434" s="17">
        <f t="shared" ref="W434:W441" si="359">V434*U434</f>
        <v>1803.2000000000003</v>
      </c>
      <c r="Y434" s="59"/>
      <c r="Z434" s="59"/>
      <c r="AA434" s="59"/>
    </row>
    <row r="435" spans="1:27" x14ac:dyDescent="0.25">
      <c r="A435" s="86">
        <v>837</v>
      </c>
      <c r="B435" s="87">
        <v>8137</v>
      </c>
      <c r="C435" s="87" t="s">
        <v>2</v>
      </c>
      <c r="D435" s="87"/>
      <c r="E435" s="87" t="str">
        <f t="shared" si="357"/>
        <v>X</v>
      </c>
      <c r="F435" s="87" t="s">
        <v>45</v>
      </c>
      <c r="G435" s="88">
        <v>23</v>
      </c>
      <c r="H435" s="87" t="str">
        <f t="shared" si="358"/>
        <v>XXX290/23</v>
      </c>
      <c r="I435" s="89" t="s">
        <v>3</v>
      </c>
      <c r="J435" s="89" t="s">
        <v>3</v>
      </c>
      <c r="K435" s="65">
        <v>0.73055555555555551</v>
      </c>
      <c r="L435" s="90">
        <v>0.73263888888888884</v>
      </c>
      <c r="M435" s="87" t="s">
        <v>9</v>
      </c>
      <c r="N435" s="91">
        <v>0.76597222222222217</v>
      </c>
      <c r="O435" s="87" t="s">
        <v>46</v>
      </c>
      <c r="P435" s="87" t="str">
        <f t="shared" si="349"/>
        <v>OK</v>
      </c>
      <c r="Q435" s="4">
        <f t="shared" si="350"/>
        <v>3.3333333333333326E-2</v>
      </c>
      <c r="R435" s="4">
        <f t="shared" si="351"/>
        <v>2.0833333333333259E-3</v>
      </c>
      <c r="S435" s="4">
        <f t="shared" si="352"/>
        <v>3.5416666666666652E-2</v>
      </c>
      <c r="T435" s="4">
        <f t="shared" si="353"/>
        <v>6.2499999999999778E-3</v>
      </c>
      <c r="U435" s="1">
        <v>29.7</v>
      </c>
      <c r="V435" s="1">
        <f>INDEX('Počty dní'!F:J,MATCH(E435,'Počty dní'!H:H,0),4)</f>
        <v>56</v>
      </c>
      <c r="W435" s="17">
        <f t="shared" si="359"/>
        <v>1663.2</v>
      </c>
      <c r="Y435" s="59"/>
      <c r="Z435" s="59"/>
      <c r="AA435" s="59"/>
    </row>
    <row r="436" spans="1:27" x14ac:dyDescent="0.25">
      <c r="A436" s="86">
        <v>837</v>
      </c>
      <c r="B436" s="87">
        <v>8137</v>
      </c>
      <c r="C436" s="87" t="s">
        <v>2</v>
      </c>
      <c r="D436" s="87"/>
      <c r="E436" s="87" t="str">
        <f t="shared" si="357"/>
        <v>X</v>
      </c>
      <c r="F436" s="87" t="s">
        <v>45</v>
      </c>
      <c r="G436" s="88">
        <v>64</v>
      </c>
      <c r="H436" s="87" t="str">
        <f t="shared" si="358"/>
        <v>XXX290/64</v>
      </c>
      <c r="I436" s="89" t="s">
        <v>3</v>
      </c>
      <c r="J436" s="89" t="s">
        <v>3</v>
      </c>
      <c r="K436" s="65">
        <v>0.77430555555555558</v>
      </c>
      <c r="L436" s="90">
        <v>0.77777777777777779</v>
      </c>
      <c r="M436" s="87" t="s">
        <v>46</v>
      </c>
      <c r="N436" s="91">
        <v>0.78749999999999998</v>
      </c>
      <c r="O436" s="87" t="s">
        <v>19</v>
      </c>
      <c r="P436" s="87" t="str">
        <f t="shared" si="349"/>
        <v>OK</v>
      </c>
      <c r="Q436" s="4">
        <f t="shared" si="350"/>
        <v>9.7222222222221877E-3</v>
      </c>
      <c r="R436" s="4">
        <f t="shared" si="351"/>
        <v>3.4722222222222099E-3</v>
      </c>
      <c r="S436" s="4">
        <f t="shared" si="352"/>
        <v>1.3194444444444398E-2</v>
      </c>
      <c r="T436" s="4">
        <f t="shared" si="353"/>
        <v>8.3333333333334147E-3</v>
      </c>
      <c r="U436" s="1">
        <v>7.5</v>
      </c>
      <c r="V436" s="1">
        <f>INDEX('Počty dní'!F:J,MATCH(E436,'Počty dní'!H:H,0),4)</f>
        <v>56</v>
      </c>
      <c r="W436" s="17">
        <f t="shared" si="359"/>
        <v>420</v>
      </c>
      <c r="Y436" s="59"/>
      <c r="Z436" s="59"/>
      <c r="AA436" s="59"/>
    </row>
    <row r="437" spans="1:27" x14ac:dyDescent="0.25">
      <c r="A437" s="86">
        <v>837</v>
      </c>
      <c r="B437" s="87">
        <v>8137</v>
      </c>
      <c r="C437" s="87" t="s">
        <v>2</v>
      </c>
      <c r="D437" s="87"/>
      <c r="E437" s="87" t="str">
        <f t="shared" si="357"/>
        <v>X</v>
      </c>
      <c r="F437" s="87" t="s">
        <v>45</v>
      </c>
      <c r="G437" s="88">
        <v>69</v>
      </c>
      <c r="H437" s="87" t="str">
        <f t="shared" si="358"/>
        <v>XXX290/69</v>
      </c>
      <c r="I437" s="89" t="s">
        <v>3</v>
      </c>
      <c r="J437" s="89" t="s">
        <v>3</v>
      </c>
      <c r="K437" s="65">
        <v>0.79027777777777775</v>
      </c>
      <c r="L437" s="90">
        <v>0.79166666666666663</v>
      </c>
      <c r="M437" s="87" t="s">
        <v>19</v>
      </c>
      <c r="N437" s="91">
        <v>0.80069444444444438</v>
      </c>
      <c r="O437" s="87" t="s">
        <v>46</v>
      </c>
      <c r="P437" s="87" t="str">
        <f t="shared" si="349"/>
        <v>OK</v>
      </c>
      <c r="Q437" s="4">
        <f t="shared" si="350"/>
        <v>9.0277777777777457E-3</v>
      </c>
      <c r="R437" s="4">
        <f t="shared" si="351"/>
        <v>1.388888888888884E-3</v>
      </c>
      <c r="S437" s="4">
        <f t="shared" si="352"/>
        <v>1.041666666666663E-2</v>
      </c>
      <c r="T437" s="4">
        <f t="shared" si="353"/>
        <v>2.7777777777777679E-3</v>
      </c>
      <c r="U437" s="1">
        <v>7.5</v>
      </c>
      <c r="V437" s="1">
        <f>INDEX('Počty dní'!F:J,MATCH(E437,'Počty dní'!H:H,0),4)</f>
        <v>56</v>
      </c>
      <c r="W437" s="17">
        <f t="shared" si="359"/>
        <v>420</v>
      </c>
      <c r="Y437" s="59"/>
      <c r="Z437" s="59"/>
      <c r="AA437" s="59"/>
    </row>
    <row r="438" spans="1:27" x14ac:dyDescent="0.25">
      <c r="A438" s="86">
        <v>837</v>
      </c>
      <c r="B438" s="87">
        <v>8137</v>
      </c>
      <c r="C438" s="87" t="s">
        <v>2</v>
      </c>
      <c r="D438" s="87"/>
      <c r="E438" s="87" t="str">
        <f t="shared" si="357"/>
        <v>X</v>
      </c>
      <c r="F438" s="87" t="s">
        <v>45</v>
      </c>
      <c r="G438" s="88">
        <v>66</v>
      </c>
      <c r="H438" s="87" t="str">
        <f t="shared" si="358"/>
        <v>XXX290/66</v>
      </c>
      <c r="I438" s="89" t="s">
        <v>3</v>
      </c>
      <c r="J438" s="89" t="s">
        <v>3</v>
      </c>
      <c r="K438" s="65">
        <v>0.80902777777777779</v>
      </c>
      <c r="L438" s="90">
        <v>0.8125</v>
      </c>
      <c r="M438" s="87" t="s">
        <v>46</v>
      </c>
      <c r="N438" s="91">
        <v>0.8222222222222223</v>
      </c>
      <c r="O438" s="87" t="s">
        <v>19</v>
      </c>
      <c r="P438" s="87" t="str">
        <f t="shared" si="349"/>
        <v>OK</v>
      </c>
      <c r="Q438" s="4">
        <f t="shared" si="350"/>
        <v>9.7222222222222987E-3</v>
      </c>
      <c r="R438" s="4">
        <f t="shared" si="351"/>
        <v>3.4722222222222099E-3</v>
      </c>
      <c r="S438" s="4">
        <f t="shared" si="352"/>
        <v>1.3194444444444509E-2</v>
      </c>
      <c r="T438" s="4">
        <f t="shared" si="353"/>
        <v>8.3333333333334147E-3</v>
      </c>
      <c r="U438" s="1">
        <v>7.5</v>
      </c>
      <c r="V438" s="1">
        <f>INDEX('Počty dní'!F:J,MATCH(E438,'Počty dní'!H:H,0),4)</f>
        <v>56</v>
      </c>
      <c r="W438" s="17">
        <f t="shared" si="359"/>
        <v>420</v>
      </c>
      <c r="Y438" s="59"/>
      <c r="Z438" s="59"/>
      <c r="AA438" s="59"/>
    </row>
    <row r="439" spans="1:27" x14ac:dyDescent="0.25">
      <c r="A439" s="86">
        <v>837</v>
      </c>
      <c r="B439" s="87">
        <v>8137</v>
      </c>
      <c r="C439" s="87" t="s">
        <v>2</v>
      </c>
      <c r="D439" s="87">
        <v>20</v>
      </c>
      <c r="E439" s="87" t="str">
        <f t="shared" si="357"/>
        <v>X20</v>
      </c>
      <c r="F439" s="87" t="s">
        <v>45</v>
      </c>
      <c r="G439" s="88">
        <v>71</v>
      </c>
      <c r="H439" s="87" t="str">
        <f t="shared" si="358"/>
        <v>XXX290/71</v>
      </c>
      <c r="I439" s="89" t="s">
        <v>3</v>
      </c>
      <c r="J439" s="89" t="s">
        <v>3</v>
      </c>
      <c r="K439" s="65">
        <v>0.83958333333333335</v>
      </c>
      <c r="L439" s="90">
        <v>0.84027777777777779</v>
      </c>
      <c r="M439" s="87" t="s">
        <v>19</v>
      </c>
      <c r="N439" s="91">
        <v>0.84930555555555554</v>
      </c>
      <c r="O439" s="87" t="s">
        <v>46</v>
      </c>
      <c r="P439" s="87" t="str">
        <f t="shared" si="349"/>
        <v>OK</v>
      </c>
      <c r="Q439" s="4">
        <f t="shared" si="350"/>
        <v>9.0277777777777457E-3</v>
      </c>
      <c r="R439" s="4">
        <f t="shared" si="351"/>
        <v>6.9444444444444198E-4</v>
      </c>
      <c r="S439" s="4">
        <f t="shared" si="352"/>
        <v>9.7222222222221877E-3</v>
      </c>
      <c r="T439" s="4">
        <f t="shared" si="353"/>
        <v>1.7361111111111049E-2</v>
      </c>
      <c r="U439" s="1">
        <v>7.5</v>
      </c>
      <c r="V439" s="1">
        <f>INDEX('Počty dní'!F:J,MATCH(E439,'Počty dní'!H:H,0),4)</f>
        <v>49</v>
      </c>
      <c r="W439" s="17">
        <f t="shared" si="359"/>
        <v>367.5</v>
      </c>
      <c r="Y439" s="59"/>
      <c r="Z439" s="59"/>
      <c r="AA439" s="59"/>
    </row>
    <row r="440" spans="1:27" x14ac:dyDescent="0.25">
      <c r="A440" s="86">
        <v>837</v>
      </c>
      <c r="B440" s="87">
        <v>8137</v>
      </c>
      <c r="C440" s="87" t="s">
        <v>2</v>
      </c>
      <c r="D440" s="87">
        <v>20</v>
      </c>
      <c r="E440" s="87" t="str">
        <f t="shared" si="357"/>
        <v>X20</v>
      </c>
      <c r="F440" s="87" t="s">
        <v>45</v>
      </c>
      <c r="G440" s="88">
        <v>28</v>
      </c>
      <c r="H440" s="87" t="str">
        <f t="shared" si="358"/>
        <v>XXX290/28</v>
      </c>
      <c r="I440" s="89" t="s">
        <v>3</v>
      </c>
      <c r="J440" s="89" t="s">
        <v>3</v>
      </c>
      <c r="K440" s="65">
        <v>0.85763888888888884</v>
      </c>
      <c r="L440" s="90">
        <v>0.86111111111111116</v>
      </c>
      <c r="M440" s="87" t="s">
        <v>46</v>
      </c>
      <c r="N440" s="91">
        <v>0.89374999999999993</v>
      </c>
      <c r="O440" s="87" t="s">
        <v>9</v>
      </c>
      <c r="P440" s="87" t="str">
        <f t="shared" si="349"/>
        <v>OK</v>
      </c>
      <c r="Q440" s="4">
        <f t="shared" si="350"/>
        <v>3.2638888888888773E-2</v>
      </c>
      <c r="R440" s="4">
        <f t="shared" si="351"/>
        <v>3.4722222222223209E-3</v>
      </c>
      <c r="S440" s="4">
        <f t="shared" si="352"/>
        <v>3.6111111111111094E-2</v>
      </c>
      <c r="T440" s="4">
        <f t="shared" si="353"/>
        <v>8.3333333333333037E-3</v>
      </c>
      <c r="U440" s="1">
        <v>29.7</v>
      </c>
      <c r="V440" s="1">
        <f>INDEX('Počty dní'!F:J,MATCH(E440,'Počty dní'!H:H,0),4)</f>
        <v>49</v>
      </c>
      <c r="W440" s="17">
        <f t="shared" si="359"/>
        <v>1455.3</v>
      </c>
      <c r="Y440" s="59"/>
      <c r="Z440" s="59"/>
      <c r="AA440" s="59"/>
    </row>
    <row r="441" spans="1:27" x14ac:dyDescent="0.25">
      <c r="A441" s="86">
        <v>837</v>
      </c>
      <c r="B441" s="87">
        <v>8137</v>
      </c>
      <c r="C441" s="87" t="s">
        <v>2</v>
      </c>
      <c r="D441" s="87">
        <v>20</v>
      </c>
      <c r="E441" s="87" t="str">
        <f t="shared" si="357"/>
        <v>X20</v>
      </c>
      <c r="F441" s="87" t="s">
        <v>45</v>
      </c>
      <c r="G441" s="88">
        <v>27</v>
      </c>
      <c r="H441" s="87" t="str">
        <f t="shared" si="358"/>
        <v>XXX290/27</v>
      </c>
      <c r="I441" s="89" t="s">
        <v>3</v>
      </c>
      <c r="J441" s="89" t="s">
        <v>3</v>
      </c>
      <c r="K441" s="65">
        <v>0.93194444444444446</v>
      </c>
      <c r="L441" s="90">
        <v>0.93402777777777779</v>
      </c>
      <c r="M441" s="87" t="s">
        <v>9</v>
      </c>
      <c r="N441" s="91">
        <v>0.9604166666666667</v>
      </c>
      <c r="O441" s="87" t="s">
        <v>21</v>
      </c>
      <c r="P441" s="87" t="str">
        <f t="shared" si="349"/>
        <v>OK</v>
      </c>
      <c r="Q441" s="4">
        <f t="shared" si="350"/>
        <v>2.6388888888888906E-2</v>
      </c>
      <c r="R441" s="4">
        <f t="shared" si="351"/>
        <v>2.0833333333333259E-3</v>
      </c>
      <c r="S441" s="4">
        <f t="shared" si="352"/>
        <v>2.8472222222222232E-2</v>
      </c>
      <c r="T441" s="4">
        <f t="shared" si="353"/>
        <v>3.8194444444444531E-2</v>
      </c>
      <c r="U441" s="1">
        <v>26.1</v>
      </c>
      <c r="V441" s="1">
        <f>INDEX('Počty dní'!F:J,MATCH(E441,'Počty dní'!H:H,0),4)</f>
        <v>49</v>
      </c>
      <c r="W441" s="17">
        <f t="shared" si="359"/>
        <v>1278.9000000000001</v>
      </c>
      <c r="Y441" s="59"/>
      <c r="Z441" s="59"/>
      <c r="AA441" s="59"/>
    </row>
    <row r="442" spans="1:27" ht="15.75" thickBot="1" x14ac:dyDescent="0.3">
      <c r="A442" s="86">
        <v>837</v>
      </c>
      <c r="B442" s="87">
        <v>8137</v>
      </c>
      <c r="C442" s="87" t="s">
        <v>2</v>
      </c>
      <c r="D442" s="87">
        <v>20</v>
      </c>
      <c r="E442" s="87" t="str">
        <f>CONCATENATE(C442,D442)</f>
        <v>X20</v>
      </c>
      <c r="F442" s="87" t="s">
        <v>109</v>
      </c>
      <c r="G442" s="88"/>
      <c r="H442" s="87" t="str">
        <f t="shared" si="358"/>
        <v>přejezd/</v>
      </c>
      <c r="I442" s="89"/>
      <c r="J442" s="89" t="s">
        <v>3</v>
      </c>
      <c r="K442" s="65">
        <v>0.9604166666666667</v>
      </c>
      <c r="L442" s="90">
        <v>0.9604166666666667</v>
      </c>
      <c r="M442" s="87" t="s">
        <v>21</v>
      </c>
      <c r="N442" s="91">
        <v>0.96388888888888891</v>
      </c>
      <c r="O442" s="87" t="s">
        <v>19</v>
      </c>
      <c r="P442" s="87"/>
      <c r="Q442" s="4">
        <f t="shared" si="350"/>
        <v>3.4722222222222099E-3</v>
      </c>
      <c r="R442" s="4">
        <f t="shared" si="351"/>
        <v>0</v>
      </c>
      <c r="S442" s="4">
        <f t="shared" si="352"/>
        <v>3.4722222222222099E-3</v>
      </c>
      <c r="T442" s="4">
        <f t="shared" si="353"/>
        <v>0</v>
      </c>
      <c r="U442" s="1">
        <v>0</v>
      </c>
      <c r="V442" s="1">
        <f>INDEX('Počty dní'!F:J,MATCH(E442,'Počty dní'!H:H,0),4)</f>
        <v>49</v>
      </c>
      <c r="W442" s="17">
        <f>V442*U442</f>
        <v>0</v>
      </c>
      <c r="Y442" s="59"/>
      <c r="Z442" s="59"/>
      <c r="AA442" s="59"/>
    </row>
    <row r="443" spans="1:27" ht="15.75" thickBot="1" x14ac:dyDescent="0.3">
      <c r="A443" s="106" t="str">
        <f ca="1">CONCATENATE(INDIRECT("R[-3]C[0]",FALSE),"celkem")</f>
        <v>837celkem</v>
      </c>
      <c r="B443" s="107"/>
      <c r="C443" s="107" t="str">
        <f ca="1">INDIRECT("R[-1]C[12]",FALSE)</f>
        <v>Počátky,,aut.nádr.</v>
      </c>
      <c r="D443" s="108"/>
      <c r="E443" s="107"/>
      <c r="F443" s="108"/>
      <c r="G443" s="109"/>
      <c r="H443" s="110"/>
      <c r="I443" s="111"/>
      <c r="J443" s="112" t="str">
        <f ca="1">INDIRECT("R[-3]C[0]",FALSE)</f>
        <v>S</v>
      </c>
      <c r="K443" s="113"/>
      <c r="L443" s="114"/>
      <c r="M443" s="115"/>
      <c r="N443" s="114"/>
      <c r="O443" s="116"/>
      <c r="P443" s="107"/>
      <c r="Q443" s="8">
        <f>SUM(Q425:Q442)</f>
        <v>0.45763888888888871</v>
      </c>
      <c r="R443" s="8">
        <f>SUM(R425:R442)</f>
        <v>3.5416666666666735E-2</v>
      </c>
      <c r="S443" s="8">
        <f>SUM(S425:S442)</f>
        <v>0.49305555555555547</v>
      </c>
      <c r="T443" s="8">
        <f>SUM(T425:T442)</f>
        <v>0.29375000000000007</v>
      </c>
      <c r="U443" s="9">
        <f>SUM(U425:U442)</f>
        <v>331.09999999999997</v>
      </c>
      <c r="V443" s="10"/>
      <c r="W443" s="11">
        <f>SUM(W425:W442)</f>
        <v>18098.5</v>
      </c>
      <c r="Y443" s="59"/>
      <c r="Z443" s="59"/>
      <c r="AA443" s="59"/>
    </row>
    <row r="444" spans="1:27" x14ac:dyDescent="0.25">
      <c r="L444" s="78"/>
      <c r="N444" s="79"/>
      <c r="Q444" s="2"/>
      <c r="R444" s="2"/>
      <c r="S444" s="2"/>
      <c r="T444" s="2"/>
      <c r="Y444" s="59"/>
      <c r="Z444" s="59"/>
      <c r="AA444" s="59"/>
    </row>
    <row r="445" spans="1:27" ht="15.75" thickBot="1" x14ac:dyDescent="0.3">
      <c r="L445" s="78"/>
      <c r="N445" s="79"/>
      <c r="Q445" s="2"/>
      <c r="R445" s="2"/>
      <c r="S445" s="2"/>
      <c r="T445" s="2"/>
      <c r="Y445" s="59"/>
      <c r="Z445" s="59"/>
      <c r="AA445" s="59"/>
    </row>
    <row r="446" spans="1:27" x14ac:dyDescent="0.25">
      <c r="A446" s="80">
        <v>838</v>
      </c>
      <c r="B446" s="81">
        <v>8138</v>
      </c>
      <c r="C446" s="81" t="s">
        <v>2</v>
      </c>
      <c r="D446" s="81"/>
      <c r="E446" s="81" t="str">
        <f>CONCATENATE(C446,D446)</f>
        <v>X</v>
      </c>
      <c r="F446" s="81" t="s">
        <v>45</v>
      </c>
      <c r="G446" s="82">
        <v>2</v>
      </c>
      <c r="H446" s="81" t="str">
        <f t="shared" ref="H446:H457" si="360">CONCATENATE(F446,"/",G446)</f>
        <v>XXX290/2</v>
      </c>
      <c r="I446" s="83" t="s">
        <v>18</v>
      </c>
      <c r="J446" s="83" t="s">
        <v>18</v>
      </c>
      <c r="K446" s="67">
        <v>0.19930555555555557</v>
      </c>
      <c r="L446" s="84">
        <v>0.20138888888888887</v>
      </c>
      <c r="M446" s="81" t="s">
        <v>19</v>
      </c>
      <c r="N446" s="85">
        <v>0.22430555555555556</v>
      </c>
      <c r="O446" s="81" t="s">
        <v>9</v>
      </c>
      <c r="P446" s="81" t="str">
        <f>IF(M447=O446,"OK","POZOR")</f>
        <v>OK</v>
      </c>
      <c r="Q446" s="14">
        <f>IF(ISNUMBER(G446),N446-L446,IF(F446="přejezd",N446-L446,0))</f>
        <v>2.2916666666666696E-2</v>
      </c>
      <c r="R446" s="14">
        <f>IF(ISNUMBER(G446),L446-K446,0)</f>
        <v>2.0833333333332982E-3</v>
      </c>
      <c r="S446" s="14">
        <f>Q446+R446</f>
        <v>2.4999999999999994E-2</v>
      </c>
      <c r="T446" s="14"/>
      <c r="U446" s="13">
        <v>22.2</v>
      </c>
      <c r="V446" s="13">
        <f>INDEX('Počty dní'!F:J,MATCH(E446,'Počty dní'!H:H,0),4)</f>
        <v>56</v>
      </c>
      <c r="W446" s="16">
        <f>V446*U446</f>
        <v>1243.2</v>
      </c>
      <c r="Y446" s="59"/>
      <c r="Z446" s="59"/>
      <c r="AA446" s="59"/>
    </row>
    <row r="447" spans="1:27" x14ac:dyDescent="0.25">
      <c r="A447" s="86">
        <v>838</v>
      </c>
      <c r="B447" s="87">
        <v>8138</v>
      </c>
      <c r="C447" s="87" t="s">
        <v>2</v>
      </c>
      <c r="D447" s="87"/>
      <c r="E447" s="87" t="str">
        <f t="shared" ref="E447:E457" si="361">CONCATENATE(C447,D447)</f>
        <v>X</v>
      </c>
      <c r="F447" s="87" t="s">
        <v>45</v>
      </c>
      <c r="G447" s="88">
        <v>1</v>
      </c>
      <c r="H447" s="87" t="str">
        <f t="shared" si="360"/>
        <v>XXX290/1</v>
      </c>
      <c r="I447" s="89" t="s">
        <v>3</v>
      </c>
      <c r="J447" s="89" t="s">
        <v>18</v>
      </c>
      <c r="K447" s="65">
        <v>0.23125000000000001</v>
      </c>
      <c r="L447" s="90">
        <v>0.23263888888888887</v>
      </c>
      <c r="M447" s="87" t="s">
        <v>9</v>
      </c>
      <c r="N447" s="91">
        <v>0.26597222222222222</v>
      </c>
      <c r="O447" s="87" t="s">
        <v>46</v>
      </c>
      <c r="P447" s="87" t="str">
        <f t="shared" ref="P447:P451" si="362">IF(M448=O447,"OK","POZOR")</f>
        <v>OK</v>
      </c>
      <c r="Q447" s="4">
        <f t="shared" ref="Q447:Q451" si="363">IF(ISNUMBER(G447),N447-L447,IF(F447="přejezd",N447-L447,0))</f>
        <v>3.3333333333333354E-2</v>
      </c>
      <c r="R447" s="4">
        <f t="shared" ref="R447:R451" si="364">IF(ISNUMBER(G447),L447-K447,0)</f>
        <v>1.3888888888888562E-3</v>
      </c>
      <c r="S447" s="4">
        <f t="shared" ref="S447:S451" si="365">Q447+R447</f>
        <v>3.472222222222221E-2</v>
      </c>
      <c r="T447" s="4">
        <f t="shared" ref="T447:T451" si="366">K447-N446</f>
        <v>6.9444444444444475E-3</v>
      </c>
      <c r="U447" s="1">
        <v>29.7</v>
      </c>
      <c r="V447" s="1">
        <f>INDEX('Počty dní'!F:J,MATCH(E447,'Počty dní'!H:H,0),4)</f>
        <v>56</v>
      </c>
      <c r="W447" s="17">
        <f t="shared" ref="W447:W457" si="367">V447*U447</f>
        <v>1663.2</v>
      </c>
      <c r="Y447" s="59"/>
      <c r="Z447" s="59"/>
      <c r="AA447" s="59"/>
    </row>
    <row r="448" spans="1:27" x14ac:dyDescent="0.25">
      <c r="A448" s="86">
        <v>838</v>
      </c>
      <c r="B448" s="87">
        <v>8138</v>
      </c>
      <c r="C448" s="87" t="s">
        <v>2</v>
      </c>
      <c r="D448" s="87"/>
      <c r="E448" s="87" t="str">
        <f t="shared" si="361"/>
        <v>X</v>
      </c>
      <c r="F448" s="87" t="s">
        <v>45</v>
      </c>
      <c r="G448" s="88">
        <v>52</v>
      </c>
      <c r="H448" s="87" t="str">
        <f t="shared" si="360"/>
        <v>XXX290/52</v>
      </c>
      <c r="I448" s="89" t="s">
        <v>3</v>
      </c>
      <c r="J448" s="89" t="s">
        <v>18</v>
      </c>
      <c r="K448" s="65">
        <v>0.27638888888888891</v>
      </c>
      <c r="L448" s="90">
        <v>0.27777777777777779</v>
      </c>
      <c r="M448" s="87" t="s">
        <v>46</v>
      </c>
      <c r="N448" s="91">
        <v>0.28750000000000003</v>
      </c>
      <c r="O448" s="87" t="s">
        <v>19</v>
      </c>
      <c r="P448" s="87" t="str">
        <f t="shared" si="362"/>
        <v>OK</v>
      </c>
      <c r="Q448" s="4">
        <f t="shared" si="363"/>
        <v>9.7222222222222432E-3</v>
      </c>
      <c r="R448" s="4">
        <f t="shared" si="364"/>
        <v>1.388888888888884E-3</v>
      </c>
      <c r="S448" s="4">
        <f t="shared" si="365"/>
        <v>1.1111111111111127E-2</v>
      </c>
      <c r="T448" s="4">
        <f t="shared" si="366"/>
        <v>1.0416666666666685E-2</v>
      </c>
      <c r="U448" s="1">
        <v>7.5</v>
      </c>
      <c r="V448" s="1">
        <f>INDEX('Počty dní'!F:J,MATCH(E448,'Počty dní'!H:H,0),4)</f>
        <v>56</v>
      </c>
      <c r="W448" s="17">
        <f t="shared" si="367"/>
        <v>420</v>
      </c>
      <c r="Y448" s="59"/>
      <c r="Z448" s="59"/>
      <c r="AA448" s="59"/>
    </row>
    <row r="449" spans="1:27" x14ac:dyDescent="0.25">
      <c r="A449" s="86">
        <v>838</v>
      </c>
      <c r="B449" s="87">
        <v>8138</v>
      </c>
      <c r="C449" s="87" t="s">
        <v>2</v>
      </c>
      <c r="D449" s="87"/>
      <c r="E449" s="87" t="str">
        <f t="shared" si="361"/>
        <v>X</v>
      </c>
      <c r="F449" s="87" t="s">
        <v>45</v>
      </c>
      <c r="G449" s="88">
        <v>55</v>
      </c>
      <c r="H449" s="87" t="str">
        <f t="shared" si="360"/>
        <v>XXX290/55</v>
      </c>
      <c r="I449" s="89" t="s">
        <v>3</v>
      </c>
      <c r="J449" s="89" t="s">
        <v>18</v>
      </c>
      <c r="K449" s="65">
        <v>0.2902777777777778</v>
      </c>
      <c r="L449" s="90">
        <v>0.29166666666666669</v>
      </c>
      <c r="M449" s="87" t="s">
        <v>19</v>
      </c>
      <c r="N449" s="91">
        <v>0.3034722222222222</v>
      </c>
      <c r="O449" s="87" t="s">
        <v>47</v>
      </c>
      <c r="P449" s="87" t="str">
        <f t="shared" si="362"/>
        <v>OK</v>
      </c>
      <c r="Q449" s="4">
        <f t="shared" si="363"/>
        <v>1.1805555555555514E-2</v>
      </c>
      <c r="R449" s="4">
        <f t="shared" si="364"/>
        <v>1.388888888888884E-3</v>
      </c>
      <c r="S449" s="4">
        <f t="shared" si="365"/>
        <v>1.3194444444444398E-2</v>
      </c>
      <c r="T449" s="4">
        <f t="shared" si="366"/>
        <v>2.7777777777777679E-3</v>
      </c>
      <c r="U449" s="1">
        <v>11.5</v>
      </c>
      <c r="V449" s="1">
        <f>INDEX('Počty dní'!F:J,MATCH(E449,'Počty dní'!H:H,0),4)</f>
        <v>56</v>
      </c>
      <c r="W449" s="17">
        <f t="shared" si="367"/>
        <v>644</v>
      </c>
      <c r="Y449" s="59"/>
      <c r="Z449" s="59"/>
      <c r="AA449" s="59"/>
    </row>
    <row r="450" spans="1:27" x14ac:dyDescent="0.25">
      <c r="A450" s="86">
        <v>838</v>
      </c>
      <c r="B450" s="87">
        <v>8138</v>
      </c>
      <c r="C450" s="87" t="s">
        <v>2</v>
      </c>
      <c r="D450" s="87"/>
      <c r="E450" s="87" t="str">
        <f t="shared" si="361"/>
        <v>X</v>
      </c>
      <c r="F450" s="87" t="s">
        <v>45</v>
      </c>
      <c r="G450" s="88">
        <v>10</v>
      </c>
      <c r="H450" s="87" t="str">
        <f t="shared" si="360"/>
        <v>XXX290/10</v>
      </c>
      <c r="I450" s="89" t="s">
        <v>18</v>
      </c>
      <c r="J450" s="89" t="s">
        <v>18</v>
      </c>
      <c r="K450" s="65">
        <v>0.3034722222222222</v>
      </c>
      <c r="L450" s="90">
        <v>0.30416666666666664</v>
      </c>
      <c r="M450" s="87" t="s">
        <v>47</v>
      </c>
      <c r="N450" s="91">
        <v>0.34930555555555554</v>
      </c>
      <c r="O450" s="87" t="s">
        <v>9</v>
      </c>
      <c r="P450" s="87" t="str">
        <f t="shared" si="362"/>
        <v>OK</v>
      </c>
      <c r="Q450" s="4">
        <f t="shared" si="363"/>
        <v>4.5138888888888895E-2</v>
      </c>
      <c r="R450" s="4">
        <f t="shared" si="364"/>
        <v>6.9444444444444198E-4</v>
      </c>
      <c r="S450" s="4">
        <f t="shared" si="365"/>
        <v>4.5833333333333337E-2</v>
      </c>
      <c r="T450" s="4">
        <f t="shared" si="366"/>
        <v>0</v>
      </c>
      <c r="U450" s="1">
        <v>39.200000000000003</v>
      </c>
      <c r="V450" s="1">
        <f>INDEX('Počty dní'!F:J,MATCH(E450,'Počty dní'!H:H,0),4)</f>
        <v>56</v>
      </c>
      <c r="W450" s="17">
        <f t="shared" si="367"/>
        <v>2195.2000000000003</v>
      </c>
      <c r="Y450" s="59"/>
      <c r="Z450" s="59"/>
      <c r="AA450" s="59"/>
    </row>
    <row r="451" spans="1:27" x14ac:dyDescent="0.25">
      <c r="A451" s="86">
        <v>838</v>
      </c>
      <c r="B451" s="87">
        <v>8138</v>
      </c>
      <c r="C451" s="87" t="s">
        <v>2</v>
      </c>
      <c r="D451" s="87"/>
      <c r="E451" s="87" t="str">
        <f t="shared" si="361"/>
        <v>X</v>
      </c>
      <c r="F451" s="87" t="s">
        <v>51</v>
      </c>
      <c r="G451" s="88">
        <v>3</v>
      </c>
      <c r="H451" s="87" t="str">
        <f t="shared" si="360"/>
        <v>XXX281/3</v>
      </c>
      <c r="I451" s="89" t="s">
        <v>3</v>
      </c>
      <c r="J451" s="89" t="s">
        <v>18</v>
      </c>
      <c r="K451" s="65">
        <v>0.3972222222222222</v>
      </c>
      <c r="L451" s="90">
        <v>0.39861111111111108</v>
      </c>
      <c r="M451" s="87" t="s">
        <v>9</v>
      </c>
      <c r="N451" s="91">
        <v>0.41597222222222219</v>
      </c>
      <c r="O451" s="87" t="s">
        <v>52</v>
      </c>
      <c r="P451" s="87" t="str">
        <f t="shared" si="362"/>
        <v>OK</v>
      </c>
      <c r="Q451" s="4">
        <f t="shared" si="363"/>
        <v>1.7361111111111105E-2</v>
      </c>
      <c r="R451" s="4">
        <f t="shared" si="364"/>
        <v>1.388888888888884E-3</v>
      </c>
      <c r="S451" s="4">
        <f t="shared" si="365"/>
        <v>1.8749999999999989E-2</v>
      </c>
      <c r="T451" s="4">
        <f t="shared" si="366"/>
        <v>4.7916666666666663E-2</v>
      </c>
      <c r="U451" s="1">
        <v>16.5</v>
      </c>
      <c r="V451" s="1">
        <f>INDEX('Počty dní'!F:J,MATCH(E451,'Počty dní'!H:H,0),4)</f>
        <v>56</v>
      </c>
      <c r="W451" s="17">
        <f t="shared" si="367"/>
        <v>924</v>
      </c>
      <c r="Y451" s="59"/>
      <c r="Z451" s="59"/>
      <c r="AA451" s="59"/>
    </row>
    <row r="452" spans="1:27" x14ac:dyDescent="0.25">
      <c r="A452" s="86">
        <v>838</v>
      </c>
      <c r="B452" s="87">
        <v>8138</v>
      </c>
      <c r="C452" s="87" t="s">
        <v>2</v>
      </c>
      <c r="D452" s="87"/>
      <c r="E452" s="87" t="str">
        <f t="shared" si="361"/>
        <v>X</v>
      </c>
      <c r="F452" s="87" t="s">
        <v>51</v>
      </c>
      <c r="G452" s="88">
        <v>8</v>
      </c>
      <c r="H452" s="87" t="str">
        <f t="shared" si="360"/>
        <v>XXX281/8</v>
      </c>
      <c r="I452" s="89" t="s">
        <v>3</v>
      </c>
      <c r="J452" s="89" t="s">
        <v>18</v>
      </c>
      <c r="K452" s="65">
        <v>0.41597222222222224</v>
      </c>
      <c r="L452" s="90">
        <v>0.41666666666666669</v>
      </c>
      <c r="M452" s="87" t="s">
        <v>52</v>
      </c>
      <c r="N452" s="91">
        <v>0.43402777777777773</v>
      </c>
      <c r="O452" s="87" t="s">
        <v>9</v>
      </c>
      <c r="P452" s="87" t="str">
        <f t="shared" ref="P452" si="368">IF(M453=O452,"OK","POZOR")</f>
        <v>OK</v>
      </c>
      <c r="Q452" s="4">
        <f t="shared" ref="Q452" si="369">IF(ISNUMBER(G452),N452-L452,IF(F452="přejezd",N452-L452,0))</f>
        <v>1.7361111111111049E-2</v>
      </c>
      <c r="R452" s="4">
        <f t="shared" ref="R452" si="370">IF(ISNUMBER(G452),L452-K452,0)</f>
        <v>6.9444444444444198E-4</v>
      </c>
      <c r="S452" s="4">
        <f t="shared" ref="S452" si="371">Q452+R452</f>
        <v>1.8055555555555491E-2</v>
      </c>
      <c r="T452" s="4">
        <f t="shared" ref="T452" si="372">K452-N451</f>
        <v>0</v>
      </c>
      <c r="U452" s="1">
        <v>16.5</v>
      </c>
      <c r="V452" s="1">
        <f>INDEX('Počty dní'!F:J,MATCH(E452,'Počty dní'!H:H,0),4)</f>
        <v>56</v>
      </c>
      <c r="W452" s="17">
        <f t="shared" si="367"/>
        <v>924</v>
      </c>
      <c r="Y452" s="59"/>
      <c r="Z452" s="59"/>
      <c r="AA452" s="59"/>
    </row>
    <row r="453" spans="1:27" x14ac:dyDescent="0.25">
      <c r="A453" s="86">
        <v>838</v>
      </c>
      <c r="B453" s="87">
        <v>8138</v>
      </c>
      <c r="C453" s="87" t="s">
        <v>2</v>
      </c>
      <c r="D453" s="87"/>
      <c r="E453" s="87" t="str">
        <f t="shared" si="361"/>
        <v>X</v>
      </c>
      <c r="F453" s="87" t="s">
        <v>45</v>
      </c>
      <c r="G453" s="88">
        <v>9</v>
      </c>
      <c r="H453" s="87" t="str">
        <f t="shared" si="360"/>
        <v>XXX290/9</v>
      </c>
      <c r="I453" s="89" t="s">
        <v>18</v>
      </c>
      <c r="J453" s="89" t="s">
        <v>18</v>
      </c>
      <c r="K453" s="65">
        <v>0.47916666666666669</v>
      </c>
      <c r="L453" s="90">
        <v>0.4826388888888889</v>
      </c>
      <c r="M453" s="87" t="s">
        <v>9</v>
      </c>
      <c r="N453" s="91">
        <v>0.51597222222222217</v>
      </c>
      <c r="O453" s="87" t="s">
        <v>46</v>
      </c>
      <c r="P453" s="87" t="str">
        <f t="shared" ref="P453:P460" si="373">IF(M454=O453,"OK","POZOR")</f>
        <v>OK</v>
      </c>
      <c r="Q453" s="4">
        <f t="shared" ref="Q453:Q460" si="374">IF(ISNUMBER(G453),N453-L453,IF(F453="přejezd",N453-L453,0))</f>
        <v>3.333333333333327E-2</v>
      </c>
      <c r="R453" s="4">
        <f t="shared" ref="R453:R460" si="375">IF(ISNUMBER(G453),L453-K453,0)</f>
        <v>3.4722222222222099E-3</v>
      </c>
      <c r="S453" s="4">
        <f t="shared" ref="S453:S460" si="376">Q453+R453</f>
        <v>3.680555555555548E-2</v>
      </c>
      <c r="T453" s="4">
        <f t="shared" ref="T453:T460" si="377">K453-N452</f>
        <v>4.5138888888888951E-2</v>
      </c>
      <c r="U453" s="1">
        <v>29.7</v>
      </c>
      <c r="V453" s="1">
        <f>INDEX('Počty dní'!F:J,MATCH(E453,'Počty dní'!H:H,0),4)</f>
        <v>56</v>
      </c>
      <c r="W453" s="17">
        <f t="shared" si="367"/>
        <v>1663.2</v>
      </c>
      <c r="Y453" s="59"/>
      <c r="Z453" s="59"/>
      <c r="AA453" s="59"/>
    </row>
    <row r="454" spans="1:27" x14ac:dyDescent="0.25">
      <c r="A454" s="86">
        <v>838</v>
      </c>
      <c r="B454" s="87">
        <v>8138</v>
      </c>
      <c r="C454" s="87" t="s">
        <v>2</v>
      </c>
      <c r="D454" s="87"/>
      <c r="E454" s="87" t="str">
        <f t="shared" si="361"/>
        <v>X</v>
      </c>
      <c r="F454" s="87" t="s">
        <v>45</v>
      </c>
      <c r="G454" s="88">
        <v>58</v>
      </c>
      <c r="H454" s="87" t="str">
        <f t="shared" si="360"/>
        <v>XXX290/58</v>
      </c>
      <c r="I454" s="89" t="s">
        <v>3</v>
      </c>
      <c r="J454" s="89" t="s">
        <v>18</v>
      </c>
      <c r="K454" s="65">
        <v>0.52430555555555558</v>
      </c>
      <c r="L454" s="90">
        <v>0.52777777777777779</v>
      </c>
      <c r="M454" s="87" t="s">
        <v>46</v>
      </c>
      <c r="N454" s="91">
        <v>0.53749999999999998</v>
      </c>
      <c r="O454" s="87" t="s">
        <v>19</v>
      </c>
      <c r="P454" s="87" t="str">
        <f t="shared" si="373"/>
        <v>OK</v>
      </c>
      <c r="Q454" s="4">
        <f t="shared" si="374"/>
        <v>9.7222222222221877E-3</v>
      </c>
      <c r="R454" s="4">
        <f t="shared" si="375"/>
        <v>3.4722222222222099E-3</v>
      </c>
      <c r="S454" s="4">
        <f t="shared" si="376"/>
        <v>1.3194444444444398E-2</v>
      </c>
      <c r="T454" s="4">
        <f t="shared" si="377"/>
        <v>8.3333333333334147E-3</v>
      </c>
      <c r="U454" s="1">
        <v>7.5</v>
      </c>
      <c r="V454" s="1">
        <f>INDEX('Počty dní'!F:J,MATCH(E454,'Počty dní'!H:H,0),4)</f>
        <v>56</v>
      </c>
      <c r="W454" s="17">
        <f t="shared" si="367"/>
        <v>420</v>
      </c>
      <c r="Y454" s="59"/>
      <c r="Z454" s="59"/>
      <c r="AA454" s="59"/>
    </row>
    <row r="455" spans="1:27" x14ac:dyDescent="0.25">
      <c r="A455" s="86">
        <v>838</v>
      </c>
      <c r="B455" s="87">
        <v>8138</v>
      </c>
      <c r="C455" s="87" t="s">
        <v>2</v>
      </c>
      <c r="D455" s="87"/>
      <c r="E455" s="87" t="str">
        <f t="shared" si="361"/>
        <v>X</v>
      </c>
      <c r="F455" s="87" t="s">
        <v>45</v>
      </c>
      <c r="G455" s="88">
        <v>63</v>
      </c>
      <c r="H455" s="87" t="str">
        <f t="shared" si="360"/>
        <v>XXX290/63</v>
      </c>
      <c r="I455" s="89" t="s">
        <v>3</v>
      </c>
      <c r="J455" s="89" t="s">
        <v>18</v>
      </c>
      <c r="K455" s="65">
        <v>0.54027777777777775</v>
      </c>
      <c r="L455" s="90">
        <v>0.54166666666666663</v>
      </c>
      <c r="M455" s="87" t="s">
        <v>19</v>
      </c>
      <c r="N455" s="91">
        <v>0.55069444444444449</v>
      </c>
      <c r="O455" s="87" t="s">
        <v>46</v>
      </c>
      <c r="P455" s="87" t="str">
        <f t="shared" si="373"/>
        <v>OK</v>
      </c>
      <c r="Q455" s="4">
        <f t="shared" si="374"/>
        <v>9.0277777777778567E-3</v>
      </c>
      <c r="R455" s="4">
        <f t="shared" si="375"/>
        <v>1.388888888888884E-3</v>
      </c>
      <c r="S455" s="4">
        <f t="shared" si="376"/>
        <v>1.0416666666666741E-2</v>
      </c>
      <c r="T455" s="4">
        <f t="shared" si="377"/>
        <v>2.7777777777777679E-3</v>
      </c>
      <c r="U455" s="1">
        <v>7.5</v>
      </c>
      <c r="V455" s="1">
        <f>INDEX('Počty dní'!F:J,MATCH(E455,'Počty dní'!H:H,0),4)</f>
        <v>56</v>
      </c>
      <c r="W455" s="17">
        <f t="shared" si="367"/>
        <v>420</v>
      </c>
      <c r="Y455" s="59"/>
      <c r="Z455" s="59"/>
      <c r="AA455" s="59"/>
    </row>
    <row r="456" spans="1:27" x14ac:dyDescent="0.25">
      <c r="A456" s="86">
        <v>838</v>
      </c>
      <c r="B456" s="87">
        <v>8138</v>
      </c>
      <c r="C456" s="87" t="s">
        <v>2</v>
      </c>
      <c r="D456" s="87"/>
      <c r="E456" s="87" t="str">
        <f t="shared" si="361"/>
        <v>X</v>
      </c>
      <c r="F456" s="87" t="s">
        <v>45</v>
      </c>
      <c r="G456" s="88">
        <v>18</v>
      </c>
      <c r="H456" s="87" t="str">
        <f t="shared" si="360"/>
        <v>XXX290/18</v>
      </c>
      <c r="I456" s="89" t="s">
        <v>3</v>
      </c>
      <c r="J456" s="89" t="s">
        <v>18</v>
      </c>
      <c r="K456" s="65">
        <v>0.55902777777777779</v>
      </c>
      <c r="L456" s="90">
        <v>0.5625</v>
      </c>
      <c r="M456" s="87" t="s">
        <v>46</v>
      </c>
      <c r="N456" s="91">
        <v>0.59930555555555554</v>
      </c>
      <c r="O456" s="87" t="s">
        <v>9</v>
      </c>
      <c r="P456" s="87" t="str">
        <f t="shared" si="373"/>
        <v>OK</v>
      </c>
      <c r="Q456" s="4">
        <f t="shared" si="374"/>
        <v>3.6805555555555536E-2</v>
      </c>
      <c r="R456" s="4">
        <f t="shared" si="375"/>
        <v>3.4722222222222099E-3</v>
      </c>
      <c r="S456" s="4">
        <f t="shared" si="376"/>
        <v>4.0277777777777746E-2</v>
      </c>
      <c r="T456" s="4">
        <f t="shared" si="377"/>
        <v>8.3333333333333037E-3</v>
      </c>
      <c r="U456" s="1">
        <v>29.7</v>
      </c>
      <c r="V456" s="1">
        <f>INDEX('Počty dní'!F:J,MATCH(E456,'Počty dní'!H:H,0),4)</f>
        <v>56</v>
      </c>
      <c r="W456" s="17">
        <f t="shared" si="367"/>
        <v>1663.2</v>
      </c>
      <c r="Y456" s="59"/>
      <c r="Z456" s="59"/>
      <c r="AA456" s="59"/>
    </row>
    <row r="457" spans="1:27" x14ac:dyDescent="0.25">
      <c r="A457" s="86">
        <v>838</v>
      </c>
      <c r="B457" s="87">
        <v>8138</v>
      </c>
      <c r="C457" s="87" t="s">
        <v>2</v>
      </c>
      <c r="D457" s="87"/>
      <c r="E457" s="87" t="str">
        <f t="shared" si="361"/>
        <v>X</v>
      </c>
      <c r="F457" s="87" t="s">
        <v>119</v>
      </c>
      <c r="G457" s="88">
        <v>9</v>
      </c>
      <c r="H457" s="87" t="str">
        <f t="shared" si="360"/>
        <v>XXX291/9</v>
      </c>
      <c r="I457" s="89" t="s">
        <v>18</v>
      </c>
      <c r="J457" s="89" t="s">
        <v>18</v>
      </c>
      <c r="K457" s="65">
        <v>0.60416666666666663</v>
      </c>
      <c r="L457" s="90">
        <v>0.6069444444444444</v>
      </c>
      <c r="M457" s="87" t="s">
        <v>9</v>
      </c>
      <c r="N457" s="91">
        <v>0.6430555555555556</v>
      </c>
      <c r="O457" s="87" t="s">
        <v>19</v>
      </c>
      <c r="P457" s="87" t="str">
        <f t="shared" si="373"/>
        <v>OK</v>
      </c>
      <c r="Q457" s="4">
        <f t="shared" si="374"/>
        <v>3.6111111111111205E-2</v>
      </c>
      <c r="R457" s="4">
        <f t="shared" si="375"/>
        <v>2.7777777777777679E-3</v>
      </c>
      <c r="S457" s="4">
        <f t="shared" si="376"/>
        <v>3.8888888888888973E-2</v>
      </c>
      <c r="T457" s="4">
        <f t="shared" si="377"/>
        <v>4.8611111111110938E-3</v>
      </c>
      <c r="U457" s="1">
        <v>32.200000000000003</v>
      </c>
      <c r="V457" s="1">
        <f>INDEX('Počty dní'!F:J,MATCH(E457,'Počty dní'!H:H,0),4)</f>
        <v>56</v>
      </c>
      <c r="W457" s="17">
        <f t="shared" si="367"/>
        <v>1803.2000000000003</v>
      </c>
      <c r="Y457" s="59"/>
      <c r="Z457" s="59"/>
      <c r="AA457" s="59"/>
    </row>
    <row r="458" spans="1:27" x14ac:dyDescent="0.25">
      <c r="A458" s="86">
        <v>838</v>
      </c>
      <c r="B458" s="87">
        <v>8138</v>
      </c>
      <c r="C458" s="87" t="s">
        <v>2</v>
      </c>
      <c r="D458" s="87"/>
      <c r="E458" s="87" t="str">
        <f>CONCATENATE(C458,D458)</f>
        <v>X</v>
      </c>
      <c r="F458" s="87" t="s">
        <v>109</v>
      </c>
      <c r="G458" s="88"/>
      <c r="H458" s="87" t="str">
        <f>CONCATENATE(F458,"/",G458)</f>
        <v>přejezd/</v>
      </c>
      <c r="I458" s="89"/>
      <c r="J458" s="89" t="s">
        <v>18</v>
      </c>
      <c r="K458" s="65">
        <v>0.67569444444444449</v>
      </c>
      <c r="L458" s="90">
        <v>0.67569444444444449</v>
      </c>
      <c r="M458" s="87" t="s">
        <v>19</v>
      </c>
      <c r="N458" s="91">
        <v>0.6791666666666667</v>
      </c>
      <c r="O458" s="124" t="s">
        <v>21</v>
      </c>
      <c r="P458" s="87" t="str">
        <f t="shared" si="373"/>
        <v>OK</v>
      </c>
      <c r="Q458" s="4">
        <f t="shared" si="374"/>
        <v>3.4722222222222099E-3</v>
      </c>
      <c r="R458" s="4">
        <f t="shared" si="375"/>
        <v>0</v>
      </c>
      <c r="S458" s="4">
        <f t="shared" si="376"/>
        <v>3.4722222222222099E-3</v>
      </c>
      <c r="T458" s="4">
        <f t="shared" si="377"/>
        <v>3.2638888888888884E-2</v>
      </c>
      <c r="U458" s="1">
        <v>0</v>
      </c>
      <c r="V458" s="1">
        <f>INDEX('Počty dní'!F:J,MATCH(E458,'Počty dní'!H:H,0),4)</f>
        <v>56</v>
      </c>
      <c r="W458" s="17">
        <f>V458*U458</f>
        <v>0</v>
      </c>
      <c r="Y458" s="59"/>
      <c r="Z458" s="59"/>
      <c r="AA458" s="59"/>
    </row>
    <row r="459" spans="1:27" x14ac:dyDescent="0.25">
      <c r="A459" s="86">
        <v>838</v>
      </c>
      <c r="B459" s="87">
        <v>8138</v>
      </c>
      <c r="C459" s="87" t="s">
        <v>2</v>
      </c>
      <c r="D459" s="87"/>
      <c r="E459" s="87" t="str">
        <f>CONCATENATE(C459,D459)</f>
        <v>X</v>
      </c>
      <c r="F459" s="87" t="s">
        <v>122</v>
      </c>
      <c r="G459" s="88">
        <v>17</v>
      </c>
      <c r="H459" s="87" t="str">
        <f>CONCATENATE(F459,"/",G459)</f>
        <v>XXX293/17</v>
      </c>
      <c r="I459" s="89" t="s">
        <v>3</v>
      </c>
      <c r="J459" s="89" t="s">
        <v>18</v>
      </c>
      <c r="K459" s="65">
        <v>0.6791666666666667</v>
      </c>
      <c r="L459" s="90">
        <v>0.68055555555555558</v>
      </c>
      <c r="M459" s="124" t="s">
        <v>21</v>
      </c>
      <c r="N459" s="91">
        <v>0.69097222222222221</v>
      </c>
      <c r="O459" s="124" t="s">
        <v>85</v>
      </c>
      <c r="P459" s="87" t="str">
        <f t="shared" si="373"/>
        <v>OK</v>
      </c>
      <c r="Q459" s="4">
        <f t="shared" si="374"/>
        <v>1.041666666666663E-2</v>
      </c>
      <c r="R459" s="4">
        <f t="shared" si="375"/>
        <v>1.388888888888884E-3</v>
      </c>
      <c r="S459" s="4">
        <f t="shared" si="376"/>
        <v>1.1805555555555514E-2</v>
      </c>
      <c r="T459" s="4">
        <f t="shared" si="377"/>
        <v>0</v>
      </c>
      <c r="U459" s="1">
        <v>10.4</v>
      </c>
      <c r="V459" s="1">
        <f>INDEX('Počty dní'!F:J,MATCH(E459,'Počty dní'!H:H,0),4)</f>
        <v>56</v>
      </c>
      <c r="W459" s="17">
        <f>V459*U459</f>
        <v>582.4</v>
      </c>
      <c r="Y459" s="59"/>
      <c r="Z459" s="59"/>
      <c r="AA459" s="59"/>
    </row>
    <row r="460" spans="1:27" x14ac:dyDescent="0.25">
      <c r="A460" s="86">
        <v>838</v>
      </c>
      <c r="B460" s="87">
        <v>8138</v>
      </c>
      <c r="C460" s="87" t="s">
        <v>2</v>
      </c>
      <c r="D460" s="87"/>
      <c r="E460" s="87" t="str">
        <f>CONCATENATE(C460,D460)</f>
        <v>X</v>
      </c>
      <c r="F460" s="87" t="s">
        <v>122</v>
      </c>
      <c r="G460" s="88">
        <v>18</v>
      </c>
      <c r="H460" s="87" t="str">
        <f>CONCATENATE(F460,"/",G460)</f>
        <v>XXX293/18</v>
      </c>
      <c r="I460" s="89" t="s">
        <v>3</v>
      </c>
      <c r="J460" s="89" t="s">
        <v>18</v>
      </c>
      <c r="K460" s="65">
        <v>0.69513888888888886</v>
      </c>
      <c r="L460" s="90">
        <v>0.6958333333333333</v>
      </c>
      <c r="M460" s="124" t="s">
        <v>85</v>
      </c>
      <c r="N460" s="91">
        <v>0.70694444444444449</v>
      </c>
      <c r="O460" s="124" t="s">
        <v>21</v>
      </c>
      <c r="P460" s="87" t="str">
        <f t="shared" si="373"/>
        <v>OK</v>
      </c>
      <c r="Q460" s="4">
        <f t="shared" si="374"/>
        <v>1.1111111111111183E-2</v>
      </c>
      <c r="R460" s="4">
        <f t="shared" si="375"/>
        <v>6.9444444444444198E-4</v>
      </c>
      <c r="S460" s="4">
        <f t="shared" si="376"/>
        <v>1.1805555555555625E-2</v>
      </c>
      <c r="T460" s="4">
        <f t="shared" si="377"/>
        <v>4.1666666666666519E-3</v>
      </c>
      <c r="U460" s="1">
        <v>10.4</v>
      </c>
      <c r="V460" s="1">
        <f>INDEX('Počty dní'!F:J,MATCH(E460,'Počty dní'!H:H,0),4)</f>
        <v>56</v>
      </c>
      <c r="W460" s="17">
        <f>V460*U460</f>
        <v>582.4</v>
      </c>
      <c r="Y460" s="59"/>
      <c r="Z460" s="59"/>
      <c r="AA460" s="59"/>
    </row>
    <row r="461" spans="1:27" ht="15.75" thickBot="1" x14ac:dyDescent="0.3">
      <c r="A461" s="86">
        <v>838</v>
      </c>
      <c r="B461" s="87">
        <v>8138</v>
      </c>
      <c r="C461" s="87" t="s">
        <v>2</v>
      </c>
      <c r="D461" s="87"/>
      <c r="E461" s="87" t="str">
        <f>CONCATENATE(C461,D461)</f>
        <v>X</v>
      </c>
      <c r="F461" s="87" t="s">
        <v>109</v>
      </c>
      <c r="G461" s="88"/>
      <c r="H461" s="87" t="str">
        <f t="shared" ref="H461" si="378">CONCATENATE(F461,"/",G461)</f>
        <v>přejezd/</v>
      </c>
      <c r="I461" s="89"/>
      <c r="J461" s="89" t="s">
        <v>18</v>
      </c>
      <c r="K461" s="65">
        <v>0.70694444444444449</v>
      </c>
      <c r="L461" s="90">
        <v>0.70694444444444449</v>
      </c>
      <c r="M461" s="124" t="s">
        <v>21</v>
      </c>
      <c r="N461" s="91">
        <v>0.7104166666666667</v>
      </c>
      <c r="O461" s="124" t="s">
        <v>19</v>
      </c>
      <c r="P461" s="87"/>
      <c r="Q461" s="4">
        <f>IF(ISNUMBER(G461),N461-L461,IF(F461="přejezd",N461-L461,0))</f>
        <v>3.4722222222222099E-3</v>
      </c>
      <c r="R461" s="4">
        <f>IF(ISNUMBER(G461),L461-K461,0)</f>
        <v>0</v>
      </c>
      <c r="S461" s="4">
        <f>Q461+R461</f>
        <v>3.4722222222222099E-3</v>
      </c>
      <c r="T461" s="4">
        <f>K461-N460</f>
        <v>0</v>
      </c>
      <c r="U461" s="1">
        <v>0</v>
      </c>
      <c r="V461" s="1">
        <f>INDEX('Počty dní'!F:J,MATCH(E461,'Počty dní'!H:H,0),4)</f>
        <v>56</v>
      </c>
      <c r="W461" s="17">
        <f>V461*U461</f>
        <v>0</v>
      </c>
      <c r="Y461" s="59"/>
      <c r="Z461" s="59"/>
      <c r="AA461" s="59"/>
    </row>
    <row r="462" spans="1:27" ht="15.75" thickBot="1" x14ac:dyDescent="0.3">
      <c r="A462" s="106" t="str">
        <f ca="1">CONCATENATE(INDIRECT("R[-3]C[0]",FALSE),"celkem")</f>
        <v>838celkem</v>
      </c>
      <c r="B462" s="107"/>
      <c r="C462" s="107" t="str">
        <f ca="1">INDIRECT("R[-1]C[12]",FALSE)</f>
        <v>Počátky,,aut.nádr.</v>
      </c>
      <c r="D462" s="108"/>
      <c r="E462" s="107"/>
      <c r="F462" s="108"/>
      <c r="G462" s="109"/>
      <c r="H462" s="110"/>
      <c r="I462" s="111"/>
      <c r="J462" s="112" t="str">
        <f ca="1">INDIRECT("R[-3]C[0]",FALSE)</f>
        <v>V</v>
      </c>
      <c r="K462" s="113"/>
      <c r="L462" s="114"/>
      <c r="M462" s="115"/>
      <c r="N462" s="114"/>
      <c r="O462" s="116"/>
      <c r="P462" s="107"/>
      <c r="Q462" s="8">
        <f>SUM(Q446:Q461)</f>
        <v>0.31111111111111112</v>
      </c>
      <c r="R462" s="8">
        <f t="shared" ref="R462:T462" si="379">SUM(R446:R461)</f>
        <v>2.5694444444444298E-2</v>
      </c>
      <c r="S462" s="8">
        <f t="shared" si="379"/>
        <v>0.33680555555555547</v>
      </c>
      <c r="T462" s="8">
        <f t="shared" si="379"/>
        <v>0.17430555555555563</v>
      </c>
      <c r="U462" s="9">
        <f>SUM(U446:U461)</f>
        <v>270.49999999999994</v>
      </c>
      <c r="V462" s="10"/>
      <c r="W462" s="11">
        <f>SUM(W446:W461)</f>
        <v>15148.000000000002</v>
      </c>
      <c r="Y462" s="59"/>
      <c r="Z462" s="59"/>
      <c r="AA462" s="59"/>
    </row>
    <row r="463" spans="1:27" x14ac:dyDescent="0.25">
      <c r="L463" s="78"/>
      <c r="N463" s="79"/>
      <c r="Q463" s="2"/>
      <c r="R463" s="2"/>
      <c r="S463" s="2"/>
      <c r="T463" s="2"/>
      <c r="Y463" s="59"/>
      <c r="Z463" s="59"/>
      <c r="AA463" s="59"/>
    </row>
    <row r="464" spans="1:27" ht="15.75" thickBot="1" x14ac:dyDescent="0.3">
      <c r="K464" s="75"/>
      <c r="Y464" s="59"/>
      <c r="Z464" s="59"/>
      <c r="AA464" s="59"/>
    </row>
    <row r="465" spans="1:27" x14ac:dyDescent="0.25">
      <c r="A465" s="80">
        <v>839</v>
      </c>
      <c r="B465" s="81">
        <v>8139</v>
      </c>
      <c r="C465" s="81" t="s">
        <v>2</v>
      </c>
      <c r="D465" s="81"/>
      <c r="E465" s="81" t="str">
        <f t="shared" ref="E465" si="380">CONCATENATE(C465,D465)</f>
        <v>X</v>
      </c>
      <c r="F465" s="81" t="s">
        <v>120</v>
      </c>
      <c r="G465" s="82">
        <v>1</v>
      </c>
      <c r="H465" s="81" t="str">
        <f t="shared" ref="H465:H467" si="381">CONCATENATE(F465,"/",G465)</f>
        <v>XXX312/1</v>
      </c>
      <c r="I465" s="83" t="s">
        <v>3</v>
      </c>
      <c r="J465" s="83" t="s">
        <v>3</v>
      </c>
      <c r="K465" s="67">
        <v>0.17986111111111111</v>
      </c>
      <c r="L465" s="84">
        <v>0.18055555555555555</v>
      </c>
      <c r="M465" s="81" t="s">
        <v>19</v>
      </c>
      <c r="N465" s="85">
        <v>0.20277777777777778</v>
      </c>
      <c r="O465" s="125" t="s">
        <v>90</v>
      </c>
      <c r="P465" s="81" t="str">
        <f t="shared" ref="P465:P469" si="382">IF(M466=O465,"OK","POZOR")</f>
        <v>OK</v>
      </c>
      <c r="Q465" s="14">
        <f t="shared" ref="Q465:Q469" si="383">IF(ISNUMBER(G465),N465-L465,IF(F465="přejezd",N465-L465,0))</f>
        <v>2.2222222222222227E-2</v>
      </c>
      <c r="R465" s="14">
        <f t="shared" ref="R465:R469" si="384">IF(ISNUMBER(G465),L465-K465,0)</f>
        <v>6.9444444444444198E-4</v>
      </c>
      <c r="S465" s="14">
        <f t="shared" ref="S465:S469" si="385">Q465+R465</f>
        <v>2.2916666666666669E-2</v>
      </c>
      <c r="T465" s="14"/>
      <c r="U465" s="13">
        <v>20.100000000000001</v>
      </c>
      <c r="V465" s="13">
        <f>INDEX('Počty dní'!F:J,MATCH(E465,'Počty dní'!H:H,0),4)</f>
        <v>56</v>
      </c>
      <c r="W465" s="16">
        <f t="shared" ref="W465" si="386">V465*U465</f>
        <v>1125.6000000000001</v>
      </c>
      <c r="Y465" s="59"/>
      <c r="Z465" s="59"/>
      <c r="AA465" s="59"/>
    </row>
    <row r="466" spans="1:27" x14ac:dyDescent="0.25">
      <c r="A466" s="86">
        <v>839</v>
      </c>
      <c r="B466" s="87">
        <v>8139</v>
      </c>
      <c r="C466" s="87" t="s">
        <v>2</v>
      </c>
      <c r="D466" s="87"/>
      <c r="E466" s="87" t="str">
        <f>CONCATENATE(C466,D466)</f>
        <v>X</v>
      </c>
      <c r="F466" s="87" t="s">
        <v>120</v>
      </c>
      <c r="G466" s="88">
        <v>4</v>
      </c>
      <c r="H466" s="87" t="str">
        <f>CONCATENATE(F466,"/",G466)</f>
        <v>XXX312/4</v>
      </c>
      <c r="I466" s="89" t="s">
        <v>3</v>
      </c>
      <c r="J466" s="89" t="s">
        <v>3</v>
      </c>
      <c r="K466" s="65">
        <v>0.21319444444444444</v>
      </c>
      <c r="L466" s="90">
        <v>0.21388888888888888</v>
      </c>
      <c r="M466" s="117" t="s">
        <v>90</v>
      </c>
      <c r="N466" s="91">
        <v>0.2361111111111111</v>
      </c>
      <c r="O466" s="87" t="s">
        <v>19</v>
      </c>
      <c r="P466" s="87" t="str">
        <f t="shared" si="382"/>
        <v>OK</v>
      </c>
      <c r="Q466" s="4">
        <f t="shared" si="383"/>
        <v>2.2222222222222227E-2</v>
      </c>
      <c r="R466" s="4">
        <f t="shared" si="384"/>
        <v>6.9444444444444198E-4</v>
      </c>
      <c r="S466" s="4">
        <f t="shared" si="385"/>
        <v>2.2916666666666669E-2</v>
      </c>
      <c r="T466" s="4">
        <f t="shared" ref="T466:T469" si="387">K466-N465</f>
        <v>1.0416666666666657E-2</v>
      </c>
      <c r="U466" s="1">
        <v>20.100000000000001</v>
      </c>
      <c r="V466" s="1">
        <f>INDEX('Počty dní'!F:J,MATCH(E466,'Počty dní'!H:H,0),4)</f>
        <v>56</v>
      </c>
      <c r="W466" s="17">
        <f>V466*U466</f>
        <v>1125.6000000000001</v>
      </c>
      <c r="Y466" s="59"/>
      <c r="Z466" s="59"/>
      <c r="AA466" s="59"/>
    </row>
    <row r="467" spans="1:27" x14ac:dyDescent="0.25">
      <c r="A467" s="86">
        <v>839</v>
      </c>
      <c r="B467" s="87">
        <v>8139</v>
      </c>
      <c r="C467" s="87" t="s">
        <v>2</v>
      </c>
      <c r="D467" s="87"/>
      <c r="E467" s="87" t="str">
        <f>CONCATENATE(C467,D467)</f>
        <v>X</v>
      </c>
      <c r="F467" s="87" t="s">
        <v>120</v>
      </c>
      <c r="G467" s="88">
        <v>3</v>
      </c>
      <c r="H467" s="87" t="str">
        <f t="shared" si="381"/>
        <v>XXX312/3</v>
      </c>
      <c r="I467" s="89" t="s">
        <v>3</v>
      </c>
      <c r="J467" s="89" t="s">
        <v>3</v>
      </c>
      <c r="K467" s="65">
        <v>0.26111111111111113</v>
      </c>
      <c r="L467" s="90">
        <v>0.26250000000000001</v>
      </c>
      <c r="M467" s="87" t="s">
        <v>19</v>
      </c>
      <c r="N467" s="91">
        <v>0.28680555555555554</v>
      </c>
      <c r="O467" s="117" t="s">
        <v>89</v>
      </c>
      <c r="P467" s="87" t="str">
        <f t="shared" si="382"/>
        <v>OK</v>
      </c>
      <c r="Q467" s="4">
        <f t="shared" si="383"/>
        <v>2.4305555555555525E-2</v>
      </c>
      <c r="R467" s="4">
        <f t="shared" si="384"/>
        <v>1.388888888888884E-3</v>
      </c>
      <c r="S467" s="4">
        <f t="shared" si="385"/>
        <v>2.5694444444444409E-2</v>
      </c>
      <c r="T467" s="4">
        <f t="shared" si="387"/>
        <v>2.5000000000000022E-2</v>
      </c>
      <c r="U467" s="1">
        <v>23.6</v>
      </c>
      <c r="V467" s="1">
        <f>INDEX('Počty dní'!F:J,MATCH(E467,'Počty dní'!H:H,0),4)</f>
        <v>56</v>
      </c>
      <c r="W467" s="17">
        <f>V467*U467</f>
        <v>1321.6000000000001</v>
      </c>
      <c r="Y467" s="59"/>
      <c r="Z467" s="59"/>
      <c r="AA467" s="59"/>
    </row>
    <row r="468" spans="1:27" x14ac:dyDescent="0.25">
      <c r="A468" s="86">
        <v>839</v>
      </c>
      <c r="B468" s="87">
        <v>8139</v>
      </c>
      <c r="C468" s="87" t="s">
        <v>2</v>
      </c>
      <c r="D468" s="87"/>
      <c r="E468" s="87" t="str">
        <f>CONCATENATE(C468,D468)</f>
        <v>X</v>
      </c>
      <c r="F468" s="87" t="s">
        <v>124</v>
      </c>
      <c r="G468" s="88">
        <v>52</v>
      </c>
      <c r="H468" s="87" t="str">
        <f>CONCATENATE(F468,"/",G468)</f>
        <v>XXX313/52</v>
      </c>
      <c r="I468" s="89" t="s">
        <v>3</v>
      </c>
      <c r="J468" s="89" t="s">
        <v>3</v>
      </c>
      <c r="K468" s="65">
        <v>0.28680555555555554</v>
      </c>
      <c r="L468" s="90">
        <v>0.28819444444444442</v>
      </c>
      <c r="M468" s="117" t="s">
        <v>89</v>
      </c>
      <c r="N468" s="91">
        <v>0.29166666666666669</v>
      </c>
      <c r="O468" s="87" t="s">
        <v>92</v>
      </c>
      <c r="P468" s="87" t="str">
        <f t="shared" si="382"/>
        <v>OK</v>
      </c>
      <c r="Q468" s="4">
        <f t="shared" si="383"/>
        <v>3.4722222222222654E-3</v>
      </c>
      <c r="R468" s="4">
        <f t="shared" si="384"/>
        <v>1.388888888888884E-3</v>
      </c>
      <c r="S468" s="4">
        <f t="shared" si="385"/>
        <v>4.8611111111111494E-3</v>
      </c>
      <c r="T468" s="4">
        <f t="shared" si="387"/>
        <v>0</v>
      </c>
      <c r="U468" s="1">
        <v>2.7</v>
      </c>
      <c r="V468" s="1">
        <f>INDEX('Počty dní'!F:J,MATCH(E468,'Počty dní'!H:H,0),4)</f>
        <v>56</v>
      </c>
      <c r="W468" s="17">
        <f>V468*U468</f>
        <v>151.20000000000002</v>
      </c>
      <c r="Y468" s="59"/>
      <c r="Z468" s="59"/>
      <c r="AA468" s="59"/>
    </row>
    <row r="469" spans="1:27" x14ac:dyDescent="0.25">
      <c r="A469" s="86">
        <v>839</v>
      </c>
      <c r="B469" s="87">
        <v>8139</v>
      </c>
      <c r="C469" s="87" t="s">
        <v>2</v>
      </c>
      <c r="D469" s="87"/>
      <c r="E469" s="87" t="str">
        <f t="shared" ref="E469" si="388">CONCATENATE(C469,D469)</f>
        <v>X</v>
      </c>
      <c r="F469" s="87" t="s">
        <v>124</v>
      </c>
      <c r="G469" s="88">
        <v>51</v>
      </c>
      <c r="H469" s="87" t="str">
        <f t="shared" ref="H469" si="389">CONCATENATE(F469,"/",G469)</f>
        <v>XXX313/51</v>
      </c>
      <c r="I469" s="89" t="s">
        <v>3</v>
      </c>
      <c r="J469" s="89" t="s">
        <v>3</v>
      </c>
      <c r="K469" s="65">
        <v>0.29166666666666669</v>
      </c>
      <c r="L469" s="90">
        <v>0.29305555555555557</v>
      </c>
      <c r="M469" s="87" t="s">
        <v>92</v>
      </c>
      <c r="N469" s="91">
        <v>0.29652777777777778</v>
      </c>
      <c r="O469" s="117" t="s">
        <v>89</v>
      </c>
      <c r="P469" s="87" t="str">
        <f t="shared" si="382"/>
        <v>OK</v>
      </c>
      <c r="Q469" s="4">
        <f t="shared" si="383"/>
        <v>3.4722222222222099E-3</v>
      </c>
      <c r="R469" s="4">
        <f t="shared" si="384"/>
        <v>1.388888888888884E-3</v>
      </c>
      <c r="S469" s="4">
        <f t="shared" si="385"/>
        <v>4.8611111111110938E-3</v>
      </c>
      <c r="T469" s="4">
        <f t="shared" si="387"/>
        <v>0</v>
      </c>
      <c r="U469" s="1">
        <v>2.7</v>
      </c>
      <c r="V469" s="1">
        <f>INDEX('Počty dní'!F:J,MATCH(E469,'Počty dní'!H:H,0),4)</f>
        <v>56</v>
      </c>
      <c r="W469" s="17">
        <f t="shared" ref="W469" si="390">V469*U469</f>
        <v>151.20000000000002</v>
      </c>
      <c r="Y469" s="59"/>
      <c r="Z469" s="59"/>
      <c r="AA469" s="59"/>
    </row>
    <row r="470" spans="1:27" x14ac:dyDescent="0.25">
      <c r="A470" s="86">
        <v>839</v>
      </c>
      <c r="B470" s="87">
        <v>8139</v>
      </c>
      <c r="C470" s="87" t="s">
        <v>2</v>
      </c>
      <c r="D470" s="87"/>
      <c r="E470" s="87" t="str">
        <f>CONCATENATE(C470,D470)</f>
        <v>X</v>
      </c>
      <c r="F470" s="87" t="s">
        <v>120</v>
      </c>
      <c r="G470" s="88">
        <v>6</v>
      </c>
      <c r="H470" s="87" t="str">
        <f>CONCATENATE(F470,"/",G470)</f>
        <v>XXX312/6</v>
      </c>
      <c r="I470" s="89" t="s">
        <v>3</v>
      </c>
      <c r="J470" s="89" t="s">
        <v>3</v>
      </c>
      <c r="K470" s="65">
        <v>0.29791666666666666</v>
      </c>
      <c r="L470" s="90">
        <v>0.29930555555555555</v>
      </c>
      <c r="M470" s="117" t="s">
        <v>89</v>
      </c>
      <c r="N470" s="91">
        <v>0.31944444444444442</v>
      </c>
      <c r="O470" s="87" t="s">
        <v>19</v>
      </c>
      <c r="P470" s="87" t="str">
        <f>IF(M471=O470,"OK","POZOR")</f>
        <v>OK</v>
      </c>
      <c r="Q470" s="4">
        <f t="shared" ref="Q470" si="391">IF(ISNUMBER(G470),N470-L470,IF(F470="přejezd",N470-L470,0))</f>
        <v>2.0138888888888873E-2</v>
      </c>
      <c r="R470" s="4">
        <f t="shared" ref="R470" si="392">IF(ISNUMBER(G470),L470-K470,0)</f>
        <v>1.388888888888884E-3</v>
      </c>
      <c r="S470" s="4">
        <f t="shared" ref="S470" si="393">Q470+R470</f>
        <v>2.1527777777777757E-2</v>
      </c>
      <c r="T470" s="4">
        <f t="shared" ref="T470" si="394">K470-N469</f>
        <v>1.388888888888884E-3</v>
      </c>
      <c r="U470" s="1">
        <v>19.100000000000001</v>
      </c>
      <c r="V470" s="1">
        <f>INDEX('Počty dní'!F:J,MATCH(E470,'Počty dní'!H:H,0),4)</f>
        <v>56</v>
      </c>
      <c r="W470" s="17">
        <f>V470*U470</f>
        <v>1069.6000000000001</v>
      </c>
      <c r="Y470" s="59"/>
      <c r="Z470" s="59"/>
      <c r="AA470" s="59"/>
    </row>
    <row r="471" spans="1:27" x14ac:dyDescent="0.25">
      <c r="A471" s="86">
        <v>839</v>
      </c>
      <c r="B471" s="87">
        <v>8139</v>
      </c>
      <c r="C471" s="87" t="s">
        <v>2</v>
      </c>
      <c r="D471" s="87"/>
      <c r="E471" s="87" t="str">
        <f>CONCATENATE(C471,D471)</f>
        <v>X</v>
      </c>
      <c r="F471" s="87" t="s">
        <v>124</v>
      </c>
      <c r="G471" s="88">
        <v>5</v>
      </c>
      <c r="H471" s="87" t="str">
        <f>CONCATENATE(F471,"/",G471)</f>
        <v>XXX313/5</v>
      </c>
      <c r="I471" s="89" t="s">
        <v>3</v>
      </c>
      <c r="J471" s="89" t="s">
        <v>3</v>
      </c>
      <c r="K471" s="65">
        <v>0.42916666666666664</v>
      </c>
      <c r="L471" s="90">
        <v>0.43055555555555558</v>
      </c>
      <c r="M471" s="87" t="s">
        <v>19</v>
      </c>
      <c r="N471" s="91">
        <v>0.45</v>
      </c>
      <c r="O471" s="117" t="s">
        <v>89</v>
      </c>
      <c r="P471" s="87" t="str">
        <f t="shared" ref="P471:P477" si="395">IF(M472=O471,"OK","POZOR")</f>
        <v>OK</v>
      </c>
      <c r="Q471" s="4">
        <f t="shared" ref="Q471:Q478" si="396">IF(ISNUMBER(G471),N471-L471,IF(F471="přejezd",N471-L471,0))</f>
        <v>1.9444444444444431E-2</v>
      </c>
      <c r="R471" s="4">
        <f t="shared" ref="R471:R478" si="397">IF(ISNUMBER(G471),L471-K471,0)</f>
        <v>1.3888888888889395E-3</v>
      </c>
      <c r="S471" s="4">
        <f t="shared" ref="S471:S478" si="398">Q471+R471</f>
        <v>2.083333333333337E-2</v>
      </c>
      <c r="T471" s="4">
        <f t="shared" ref="T471:T478" si="399">K471-N470</f>
        <v>0.10972222222222222</v>
      </c>
      <c r="U471" s="1">
        <v>17</v>
      </c>
      <c r="V471" s="1">
        <f>INDEX('Počty dní'!F:J,MATCH(E471,'Počty dní'!H:H,0),4)</f>
        <v>56</v>
      </c>
      <c r="W471" s="17">
        <f>V471*U471</f>
        <v>952</v>
      </c>
      <c r="Y471" s="59"/>
      <c r="Z471" s="59"/>
      <c r="AA471" s="59"/>
    </row>
    <row r="472" spans="1:27" x14ac:dyDescent="0.25">
      <c r="A472" s="86">
        <v>839</v>
      </c>
      <c r="B472" s="87">
        <v>8139</v>
      </c>
      <c r="C472" s="87" t="s">
        <v>2</v>
      </c>
      <c r="D472" s="87"/>
      <c r="E472" s="87" t="str">
        <f>CONCATENATE(C472,D472)</f>
        <v>X</v>
      </c>
      <c r="F472" s="87" t="s">
        <v>124</v>
      </c>
      <c r="G472" s="88">
        <v>8</v>
      </c>
      <c r="H472" s="87" t="str">
        <f>CONCATENATE(F472,"/",G472)</f>
        <v>XXX313/8</v>
      </c>
      <c r="I472" s="89" t="s">
        <v>3</v>
      </c>
      <c r="J472" s="89" t="s">
        <v>3</v>
      </c>
      <c r="K472" s="65">
        <v>0.46527777777777779</v>
      </c>
      <c r="L472" s="90">
        <v>0.46666666666666667</v>
      </c>
      <c r="M472" s="117" t="s">
        <v>89</v>
      </c>
      <c r="N472" s="91">
        <v>0.4861111111111111</v>
      </c>
      <c r="O472" s="87" t="s">
        <v>19</v>
      </c>
      <c r="P472" s="87" t="str">
        <f t="shared" si="395"/>
        <v>OK</v>
      </c>
      <c r="Q472" s="4">
        <f t="shared" si="396"/>
        <v>1.9444444444444431E-2</v>
      </c>
      <c r="R472" s="4">
        <f t="shared" si="397"/>
        <v>1.388888888888884E-3</v>
      </c>
      <c r="S472" s="4">
        <f t="shared" si="398"/>
        <v>2.0833333333333315E-2</v>
      </c>
      <c r="T472" s="4">
        <f t="shared" si="399"/>
        <v>1.5277777777777779E-2</v>
      </c>
      <c r="U472" s="1">
        <v>17</v>
      </c>
      <c r="V472" s="1">
        <f>INDEX('Počty dní'!F:J,MATCH(E472,'Počty dní'!H:H,0),4)</f>
        <v>56</v>
      </c>
      <c r="W472" s="17">
        <f>V472*U472</f>
        <v>952</v>
      </c>
      <c r="Y472" s="59"/>
      <c r="Z472" s="59"/>
      <c r="AA472" s="59"/>
    </row>
    <row r="473" spans="1:27" x14ac:dyDescent="0.25">
      <c r="A473" s="86">
        <v>839</v>
      </c>
      <c r="B473" s="87">
        <v>8139</v>
      </c>
      <c r="C473" s="87" t="s">
        <v>2</v>
      </c>
      <c r="D473" s="87"/>
      <c r="E473" s="87" t="str">
        <f t="shared" ref="E473:E476" si="400">CONCATENATE(C473,D473)</f>
        <v>X</v>
      </c>
      <c r="F473" s="87" t="s">
        <v>124</v>
      </c>
      <c r="G473" s="88">
        <v>7</v>
      </c>
      <c r="H473" s="87" t="str">
        <f t="shared" ref="H473:H476" si="401">CONCATENATE(F473,"/",G473)</f>
        <v>XXX313/7</v>
      </c>
      <c r="I473" s="89" t="s">
        <v>3</v>
      </c>
      <c r="J473" s="89" t="s">
        <v>3</v>
      </c>
      <c r="K473" s="65">
        <v>0.5541666666666667</v>
      </c>
      <c r="L473" s="90">
        <v>0.55555555555555558</v>
      </c>
      <c r="M473" s="87" t="s">
        <v>19</v>
      </c>
      <c r="N473" s="91">
        <v>0.57499999999999996</v>
      </c>
      <c r="O473" s="117" t="s">
        <v>89</v>
      </c>
      <c r="P473" s="87" t="str">
        <f t="shared" si="395"/>
        <v>OK</v>
      </c>
      <c r="Q473" s="4">
        <f t="shared" si="396"/>
        <v>1.9444444444444375E-2</v>
      </c>
      <c r="R473" s="4">
        <f t="shared" si="397"/>
        <v>1.388888888888884E-3</v>
      </c>
      <c r="S473" s="4">
        <f t="shared" si="398"/>
        <v>2.0833333333333259E-2</v>
      </c>
      <c r="T473" s="4">
        <f t="shared" si="399"/>
        <v>6.8055555555555591E-2</v>
      </c>
      <c r="U473" s="1">
        <v>17</v>
      </c>
      <c r="V473" s="1">
        <f>INDEX('Počty dní'!F:J,MATCH(E473,'Počty dní'!H:H,0),4)</f>
        <v>56</v>
      </c>
      <c r="W473" s="17">
        <f t="shared" ref="W473:W476" si="402">V473*U473</f>
        <v>952</v>
      </c>
      <c r="Y473" s="59"/>
      <c r="Z473" s="59"/>
      <c r="AA473" s="59"/>
    </row>
    <row r="474" spans="1:27" x14ac:dyDescent="0.25">
      <c r="A474" s="86">
        <v>839</v>
      </c>
      <c r="B474" s="87">
        <v>8139</v>
      </c>
      <c r="C474" s="87" t="s">
        <v>2</v>
      </c>
      <c r="D474" s="87"/>
      <c r="E474" s="87" t="str">
        <f t="shared" si="400"/>
        <v>X</v>
      </c>
      <c r="F474" s="87" t="s">
        <v>124</v>
      </c>
      <c r="G474" s="88">
        <v>54</v>
      </c>
      <c r="H474" s="87" t="str">
        <f t="shared" si="401"/>
        <v>XXX313/54</v>
      </c>
      <c r="I474" s="89" t="s">
        <v>3</v>
      </c>
      <c r="J474" s="89" t="s">
        <v>3</v>
      </c>
      <c r="K474" s="65">
        <v>0.57499999999999996</v>
      </c>
      <c r="L474" s="90">
        <v>0.57638888888888884</v>
      </c>
      <c r="M474" s="117" t="s">
        <v>89</v>
      </c>
      <c r="N474" s="91">
        <v>0.57986111111111116</v>
      </c>
      <c r="O474" s="87" t="s">
        <v>92</v>
      </c>
      <c r="P474" s="87" t="str">
        <f t="shared" si="395"/>
        <v>OK</v>
      </c>
      <c r="Q474" s="4">
        <f t="shared" si="396"/>
        <v>3.4722222222223209E-3</v>
      </c>
      <c r="R474" s="4">
        <f t="shared" si="397"/>
        <v>1.388888888888884E-3</v>
      </c>
      <c r="S474" s="4">
        <f t="shared" si="398"/>
        <v>4.8611111111112049E-3</v>
      </c>
      <c r="T474" s="4">
        <f t="shared" si="399"/>
        <v>0</v>
      </c>
      <c r="U474" s="1">
        <v>2.7</v>
      </c>
      <c r="V474" s="1">
        <f>INDEX('Počty dní'!F:J,MATCH(E474,'Počty dní'!H:H,0),4)</f>
        <v>56</v>
      </c>
      <c r="W474" s="17">
        <f t="shared" si="402"/>
        <v>151.20000000000002</v>
      </c>
      <c r="Y474" s="59"/>
      <c r="Z474" s="59"/>
      <c r="AA474" s="59"/>
    </row>
    <row r="475" spans="1:27" x14ac:dyDescent="0.25">
      <c r="A475" s="86">
        <v>839</v>
      </c>
      <c r="B475" s="87">
        <v>8139</v>
      </c>
      <c r="C475" s="87" t="s">
        <v>2</v>
      </c>
      <c r="D475" s="87"/>
      <c r="E475" s="87" t="str">
        <f t="shared" si="400"/>
        <v>X</v>
      </c>
      <c r="F475" s="87" t="s">
        <v>124</v>
      </c>
      <c r="G475" s="88">
        <v>53</v>
      </c>
      <c r="H475" s="87" t="str">
        <f t="shared" si="401"/>
        <v>XXX313/53</v>
      </c>
      <c r="I475" s="89" t="s">
        <v>3</v>
      </c>
      <c r="J475" s="89" t="s">
        <v>3</v>
      </c>
      <c r="K475" s="65">
        <v>0.57986111111111116</v>
      </c>
      <c r="L475" s="90">
        <v>0.58125000000000004</v>
      </c>
      <c r="M475" s="87" t="s">
        <v>92</v>
      </c>
      <c r="N475" s="91">
        <v>0.58611111111111114</v>
      </c>
      <c r="O475" s="117" t="s">
        <v>90</v>
      </c>
      <c r="P475" s="87" t="str">
        <f t="shared" si="395"/>
        <v>OK</v>
      </c>
      <c r="Q475" s="4">
        <f t="shared" si="396"/>
        <v>4.8611111111110938E-3</v>
      </c>
      <c r="R475" s="4">
        <f t="shared" si="397"/>
        <v>1.388888888888884E-3</v>
      </c>
      <c r="S475" s="4">
        <f t="shared" si="398"/>
        <v>6.2499999999999778E-3</v>
      </c>
      <c r="T475" s="4">
        <f t="shared" si="399"/>
        <v>0</v>
      </c>
      <c r="U475" s="1">
        <v>3.7</v>
      </c>
      <c r="V475" s="1">
        <f>INDEX('Počty dní'!F:J,MATCH(E475,'Počty dní'!H:H,0),4)</f>
        <v>56</v>
      </c>
      <c r="W475" s="17">
        <f t="shared" si="402"/>
        <v>207.20000000000002</v>
      </c>
      <c r="Y475" s="59"/>
      <c r="Z475" s="59"/>
      <c r="AA475" s="59"/>
    </row>
    <row r="476" spans="1:27" x14ac:dyDescent="0.25">
      <c r="A476" s="86">
        <v>839</v>
      </c>
      <c r="B476" s="87">
        <v>8139</v>
      </c>
      <c r="C476" s="87" t="s">
        <v>2</v>
      </c>
      <c r="D476" s="87"/>
      <c r="E476" s="87" t="str">
        <f t="shared" si="400"/>
        <v>X</v>
      </c>
      <c r="F476" s="87" t="s">
        <v>124</v>
      </c>
      <c r="G476" s="88">
        <v>10</v>
      </c>
      <c r="H476" s="87" t="str">
        <f t="shared" si="401"/>
        <v>XXX313/10</v>
      </c>
      <c r="I476" s="89" t="s">
        <v>3</v>
      </c>
      <c r="J476" s="89" t="s">
        <v>3</v>
      </c>
      <c r="K476" s="65">
        <v>0.58819444444444446</v>
      </c>
      <c r="L476" s="90">
        <v>0.58888888888888891</v>
      </c>
      <c r="M476" s="117" t="s">
        <v>90</v>
      </c>
      <c r="N476" s="91">
        <v>0.61111111111111116</v>
      </c>
      <c r="O476" s="87" t="s">
        <v>19</v>
      </c>
      <c r="P476" s="87" t="str">
        <f t="shared" si="395"/>
        <v>OK</v>
      </c>
      <c r="Q476" s="4">
        <f t="shared" si="396"/>
        <v>2.2222222222222254E-2</v>
      </c>
      <c r="R476" s="4">
        <f t="shared" si="397"/>
        <v>6.9444444444444198E-4</v>
      </c>
      <c r="S476" s="4">
        <f t="shared" si="398"/>
        <v>2.2916666666666696E-2</v>
      </c>
      <c r="T476" s="4">
        <f t="shared" si="399"/>
        <v>2.0833333333333259E-3</v>
      </c>
      <c r="U476" s="1">
        <v>18</v>
      </c>
      <c r="V476" s="1">
        <f>INDEX('Počty dní'!F:J,MATCH(E476,'Počty dní'!H:H,0),4)</f>
        <v>56</v>
      </c>
      <c r="W476" s="17">
        <f t="shared" si="402"/>
        <v>1008</v>
      </c>
      <c r="Y476" s="59"/>
      <c r="Z476" s="59"/>
      <c r="AA476" s="59"/>
    </row>
    <row r="477" spans="1:27" x14ac:dyDescent="0.25">
      <c r="A477" s="86">
        <v>839</v>
      </c>
      <c r="B477" s="87">
        <v>8139</v>
      </c>
      <c r="C477" s="87" t="s">
        <v>2</v>
      </c>
      <c r="D477" s="87"/>
      <c r="E477" s="87" t="str">
        <f>CONCATENATE(C477,D477)</f>
        <v>X</v>
      </c>
      <c r="F477" s="87" t="s">
        <v>121</v>
      </c>
      <c r="G477" s="88">
        <v>17</v>
      </c>
      <c r="H477" s="87" t="str">
        <f>CONCATENATE(F477,"/",G477)</f>
        <v>XXX311/17</v>
      </c>
      <c r="I477" s="89" t="s">
        <v>3</v>
      </c>
      <c r="J477" s="89" t="s">
        <v>3</v>
      </c>
      <c r="K477" s="65">
        <v>0.63541666666666663</v>
      </c>
      <c r="L477" s="90">
        <v>0.63888888888888895</v>
      </c>
      <c r="M477" s="87" t="s">
        <v>19</v>
      </c>
      <c r="N477" s="91">
        <v>0.67291666666666661</v>
      </c>
      <c r="O477" s="87" t="s">
        <v>50</v>
      </c>
      <c r="P477" s="87" t="str">
        <f t="shared" si="395"/>
        <v>OK</v>
      </c>
      <c r="Q477" s="4">
        <f t="shared" si="396"/>
        <v>3.4027777777777657E-2</v>
      </c>
      <c r="R477" s="4">
        <f t="shared" si="397"/>
        <v>3.4722222222223209E-3</v>
      </c>
      <c r="S477" s="4">
        <f t="shared" si="398"/>
        <v>3.7499999999999978E-2</v>
      </c>
      <c r="T477" s="4">
        <f t="shared" si="399"/>
        <v>2.4305555555555469E-2</v>
      </c>
      <c r="U477" s="1">
        <v>30.8</v>
      </c>
      <c r="V477" s="1">
        <f>INDEX('Počty dní'!F:J,MATCH(E477,'Počty dní'!H:H,0),4)</f>
        <v>56</v>
      </c>
      <c r="W477" s="17">
        <f>V477*U477</f>
        <v>1724.8</v>
      </c>
      <c r="Y477" s="59"/>
      <c r="Z477" s="59"/>
      <c r="AA477" s="59"/>
    </row>
    <row r="478" spans="1:27" ht="15.75" thickBot="1" x14ac:dyDescent="0.3">
      <c r="A478" s="86">
        <v>839</v>
      </c>
      <c r="B478" s="87">
        <v>8139</v>
      </c>
      <c r="C478" s="87" t="s">
        <v>2</v>
      </c>
      <c r="D478" s="87"/>
      <c r="E478" s="87" t="str">
        <f>CONCATENATE(C478,D478)</f>
        <v>X</v>
      </c>
      <c r="F478" s="87" t="s">
        <v>121</v>
      </c>
      <c r="G478" s="88">
        <v>20</v>
      </c>
      <c r="H478" s="87" t="str">
        <f>CONCATENATE(F478,"/",G478)</f>
        <v>XXX311/20</v>
      </c>
      <c r="I478" s="89" t="s">
        <v>3</v>
      </c>
      <c r="J478" s="89" t="s">
        <v>3</v>
      </c>
      <c r="K478" s="65">
        <v>0.6958333333333333</v>
      </c>
      <c r="L478" s="90">
        <v>0.69791666666666663</v>
      </c>
      <c r="M478" s="87" t="s">
        <v>50</v>
      </c>
      <c r="N478" s="91">
        <v>0.74652777777777779</v>
      </c>
      <c r="O478" s="87" t="s">
        <v>19</v>
      </c>
      <c r="P478" s="87"/>
      <c r="Q478" s="4">
        <f t="shared" si="396"/>
        <v>4.861111111111116E-2</v>
      </c>
      <c r="R478" s="4">
        <f t="shared" si="397"/>
        <v>2.0833333333333259E-3</v>
      </c>
      <c r="S478" s="4">
        <f t="shared" si="398"/>
        <v>5.0694444444444486E-2</v>
      </c>
      <c r="T478" s="4">
        <f t="shared" si="399"/>
        <v>2.2916666666666696E-2</v>
      </c>
      <c r="U478" s="1">
        <v>32.799999999999997</v>
      </c>
      <c r="V478" s="1">
        <f>INDEX('Počty dní'!F:J,MATCH(E478,'Počty dní'!H:H,0),4)</f>
        <v>56</v>
      </c>
      <c r="W478" s="17">
        <f>V478*U478</f>
        <v>1836.7999999999997</v>
      </c>
      <c r="Y478" s="59"/>
      <c r="Z478" s="59"/>
      <c r="AA478" s="59"/>
    </row>
    <row r="479" spans="1:27" ht="15.75" thickBot="1" x14ac:dyDescent="0.3">
      <c r="A479" s="106" t="str">
        <f ca="1">CONCATENATE(INDIRECT("R[-3]C[0]",FALSE),"celkem")</f>
        <v>839celkem</v>
      </c>
      <c r="B479" s="107"/>
      <c r="C479" s="107" t="str">
        <f ca="1">INDIRECT("R[-1]C[12]",FALSE)</f>
        <v>Počátky,,aut.nádr.</v>
      </c>
      <c r="D479" s="108"/>
      <c r="E479" s="107"/>
      <c r="F479" s="108"/>
      <c r="G479" s="109"/>
      <c r="H479" s="110"/>
      <c r="I479" s="111"/>
      <c r="J479" s="112" t="str">
        <f ca="1">INDIRECT("R[-3]C[0]",FALSE)</f>
        <v>S</v>
      </c>
      <c r="K479" s="113"/>
      <c r="L479" s="114"/>
      <c r="M479" s="115"/>
      <c r="N479" s="114"/>
      <c r="O479" s="116"/>
      <c r="P479" s="107"/>
      <c r="Q479" s="8">
        <f>SUM(Q465:Q478)</f>
        <v>0.26736111111111105</v>
      </c>
      <c r="R479" s="8">
        <f>SUM(R465:R478)</f>
        <v>2.0138888888888984E-2</v>
      </c>
      <c r="S479" s="8">
        <f>SUM(S465:S478)</f>
        <v>0.28750000000000003</v>
      </c>
      <c r="T479" s="8">
        <f>SUM(T465:T478)</f>
        <v>0.27916666666666667</v>
      </c>
      <c r="U479" s="9">
        <f>SUM(U465:U478)</f>
        <v>227.3</v>
      </c>
      <c r="V479" s="10"/>
      <c r="W479" s="11">
        <f>SUM(W465:W478)</f>
        <v>12728.8</v>
      </c>
      <c r="Y479" s="59"/>
      <c r="Z479" s="59"/>
      <c r="AA479" s="59"/>
    </row>
    <row r="480" spans="1:27" x14ac:dyDescent="0.25">
      <c r="L480" s="78"/>
      <c r="M480" s="126"/>
      <c r="N480" s="79"/>
      <c r="Q480" s="2"/>
      <c r="R480" s="2"/>
      <c r="S480" s="2"/>
      <c r="T480" s="2"/>
      <c r="Y480" s="59"/>
      <c r="Z480" s="59"/>
      <c r="AA480" s="59"/>
    </row>
    <row r="481" spans="1:27" ht="15.75" thickBot="1" x14ac:dyDescent="0.3">
      <c r="Y481" s="59"/>
      <c r="Z481" s="59"/>
      <c r="AA481" s="59"/>
    </row>
    <row r="482" spans="1:27" x14ac:dyDescent="0.25">
      <c r="A482" s="80">
        <v>840</v>
      </c>
      <c r="B482" s="81">
        <v>8140</v>
      </c>
      <c r="C482" s="81" t="s">
        <v>2</v>
      </c>
      <c r="D482" s="81"/>
      <c r="E482" s="81" t="str">
        <f>CONCATENATE(C482,D482)</f>
        <v>X</v>
      </c>
      <c r="F482" s="81" t="s">
        <v>121</v>
      </c>
      <c r="G482" s="82">
        <v>1</v>
      </c>
      <c r="H482" s="81" t="str">
        <f t="shared" ref="H482:H485" si="403">CONCATENATE(F482,"/",G482)</f>
        <v>XXX311/1</v>
      </c>
      <c r="I482" s="83" t="s">
        <v>3</v>
      </c>
      <c r="J482" s="83" t="s">
        <v>3</v>
      </c>
      <c r="K482" s="67">
        <v>0.16805555555555557</v>
      </c>
      <c r="L482" s="84">
        <v>0.17013888888888887</v>
      </c>
      <c r="M482" s="81" t="s">
        <v>19</v>
      </c>
      <c r="N482" s="85">
        <v>0.21458333333333335</v>
      </c>
      <c r="O482" s="81" t="s">
        <v>50</v>
      </c>
      <c r="P482" s="81" t="str">
        <f t="shared" ref="P482:P487" si="404">IF(M483=O482,"OK","POZOR")</f>
        <v>OK</v>
      </c>
      <c r="Q482" s="14">
        <f t="shared" ref="Q482:Q488" si="405">IF(ISNUMBER(G482),N482-L482,IF(F482="přejezd",N482-L482,0))</f>
        <v>4.4444444444444481E-2</v>
      </c>
      <c r="R482" s="14">
        <f t="shared" ref="R482:R488" si="406">IF(ISNUMBER(G482),L482-K482,0)</f>
        <v>2.0833333333332982E-3</v>
      </c>
      <c r="S482" s="14">
        <f t="shared" ref="S482:S488" si="407">Q482+R482</f>
        <v>4.6527777777777779E-2</v>
      </c>
      <c r="T482" s="14"/>
      <c r="U482" s="13">
        <v>30.8</v>
      </c>
      <c r="V482" s="13">
        <f>INDEX('Počty dní'!F:J,MATCH(E482,'Počty dní'!H:H,0),4)</f>
        <v>56</v>
      </c>
      <c r="W482" s="16">
        <f>V482*U482</f>
        <v>1724.8</v>
      </c>
      <c r="Y482" s="59"/>
      <c r="Z482" s="59"/>
      <c r="AA482" s="59"/>
    </row>
    <row r="483" spans="1:27" x14ac:dyDescent="0.25">
      <c r="A483" s="86">
        <v>840</v>
      </c>
      <c r="B483" s="87">
        <v>8140</v>
      </c>
      <c r="C483" s="87" t="s">
        <v>2</v>
      </c>
      <c r="D483" s="87"/>
      <c r="E483" s="87" t="str">
        <f t="shared" ref="E483:E485" si="408">CONCATENATE(C483,D483)</f>
        <v>X</v>
      </c>
      <c r="F483" s="87" t="s">
        <v>121</v>
      </c>
      <c r="G483" s="88">
        <v>4</v>
      </c>
      <c r="H483" s="87" t="str">
        <f t="shared" si="403"/>
        <v>XXX311/4</v>
      </c>
      <c r="I483" s="89" t="s">
        <v>3</v>
      </c>
      <c r="J483" s="89" t="s">
        <v>3</v>
      </c>
      <c r="K483" s="65">
        <v>0.23819444444444443</v>
      </c>
      <c r="L483" s="90">
        <v>0.23958333333333334</v>
      </c>
      <c r="M483" s="87" t="s">
        <v>50</v>
      </c>
      <c r="N483" s="91">
        <v>0.27430555555555552</v>
      </c>
      <c r="O483" s="87" t="s">
        <v>19</v>
      </c>
      <c r="P483" s="87" t="str">
        <f t="shared" si="404"/>
        <v>OK</v>
      </c>
      <c r="Q483" s="4">
        <f t="shared" si="405"/>
        <v>3.4722222222222182E-2</v>
      </c>
      <c r="R483" s="4">
        <f t="shared" si="406"/>
        <v>1.3888888888889117E-3</v>
      </c>
      <c r="S483" s="4">
        <f t="shared" si="407"/>
        <v>3.6111111111111094E-2</v>
      </c>
      <c r="T483" s="4">
        <f t="shared" ref="T483:T488" si="409">K483-N482</f>
        <v>2.3611111111111083E-2</v>
      </c>
      <c r="U483" s="1">
        <v>30.8</v>
      </c>
      <c r="V483" s="1">
        <f>INDEX('Počty dní'!F:J,MATCH(E483,'Počty dní'!H:H,0),4)</f>
        <v>56</v>
      </c>
      <c r="W483" s="17">
        <f t="shared" ref="W483:W485" si="410">V483*U483</f>
        <v>1724.8</v>
      </c>
      <c r="Y483" s="59"/>
      <c r="Z483" s="59"/>
      <c r="AA483" s="59"/>
    </row>
    <row r="484" spans="1:27" x14ac:dyDescent="0.25">
      <c r="A484" s="86">
        <v>840</v>
      </c>
      <c r="B484" s="87">
        <v>8140</v>
      </c>
      <c r="C484" s="87" t="s">
        <v>2</v>
      </c>
      <c r="D484" s="87"/>
      <c r="E484" s="87" t="str">
        <f t="shared" si="408"/>
        <v>X</v>
      </c>
      <c r="F484" s="87" t="s">
        <v>121</v>
      </c>
      <c r="G484" s="88">
        <v>7</v>
      </c>
      <c r="H484" s="87" t="str">
        <f t="shared" si="403"/>
        <v>XXX311/7</v>
      </c>
      <c r="I484" s="89" t="s">
        <v>3</v>
      </c>
      <c r="J484" s="89" t="s">
        <v>3</v>
      </c>
      <c r="K484" s="65">
        <v>0.28819444444444442</v>
      </c>
      <c r="L484" s="90">
        <v>0.29166666666666669</v>
      </c>
      <c r="M484" s="87" t="s">
        <v>19</v>
      </c>
      <c r="N484" s="91">
        <v>0.33958333333333335</v>
      </c>
      <c r="O484" s="87" t="s">
        <v>50</v>
      </c>
      <c r="P484" s="87" t="str">
        <f t="shared" si="404"/>
        <v>OK</v>
      </c>
      <c r="Q484" s="4">
        <f t="shared" si="405"/>
        <v>4.7916666666666663E-2</v>
      </c>
      <c r="R484" s="4">
        <f t="shared" si="406"/>
        <v>3.4722222222222654E-3</v>
      </c>
      <c r="S484" s="4">
        <f t="shared" si="407"/>
        <v>5.1388888888888928E-2</v>
      </c>
      <c r="T484" s="4">
        <f t="shared" si="409"/>
        <v>1.3888888888888895E-2</v>
      </c>
      <c r="U484" s="1">
        <v>32.799999999999997</v>
      </c>
      <c r="V484" s="1">
        <f>INDEX('Počty dní'!F:J,MATCH(E484,'Počty dní'!H:H,0),4)</f>
        <v>56</v>
      </c>
      <c r="W484" s="17">
        <f t="shared" si="410"/>
        <v>1836.7999999999997</v>
      </c>
      <c r="Y484" s="59"/>
      <c r="Z484" s="59"/>
      <c r="AA484" s="59"/>
    </row>
    <row r="485" spans="1:27" x14ac:dyDescent="0.25">
      <c r="A485" s="86">
        <v>840</v>
      </c>
      <c r="B485" s="87">
        <v>8140</v>
      </c>
      <c r="C485" s="87" t="s">
        <v>2</v>
      </c>
      <c r="D485" s="87"/>
      <c r="E485" s="87" t="str">
        <f t="shared" si="408"/>
        <v>X</v>
      </c>
      <c r="F485" s="87" t="s">
        <v>121</v>
      </c>
      <c r="G485" s="88">
        <v>8</v>
      </c>
      <c r="H485" s="87" t="str">
        <f t="shared" si="403"/>
        <v>XXX311/8</v>
      </c>
      <c r="I485" s="89" t="s">
        <v>3</v>
      </c>
      <c r="J485" s="89" t="s">
        <v>3</v>
      </c>
      <c r="K485" s="65">
        <v>0.40486111111111112</v>
      </c>
      <c r="L485" s="90">
        <v>0.40625</v>
      </c>
      <c r="M485" s="87" t="s">
        <v>50</v>
      </c>
      <c r="N485" s="91">
        <v>0.4513888888888889</v>
      </c>
      <c r="O485" s="87" t="s">
        <v>19</v>
      </c>
      <c r="P485" s="87" t="str">
        <f t="shared" si="404"/>
        <v>OK</v>
      </c>
      <c r="Q485" s="4">
        <f t="shared" si="405"/>
        <v>4.5138888888888895E-2</v>
      </c>
      <c r="R485" s="4">
        <f t="shared" si="406"/>
        <v>1.388888888888884E-3</v>
      </c>
      <c r="S485" s="4">
        <f t="shared" si="407"/>
        <v>4.6527777777777779E-2</v>
      </c>
      <c r="T485" s="4">
        <f t="shared" si="409"/>
        <v>6.5277777777777768E-2</v>
      </c>
      <c r="U485" s="1">
        <v>30.8</v>
      </c>
      <c r="V485" s="1">
        <f>INDEX('Počty dní'!F:J,MATCH(E485,'Počty dní'!H:H,0),4)</f>
        <v>56</v>
      </c>
      <c r="W485" s="17">
        <f t="shared" si="410"/>
        <v>1724.8</v>
      </c>
      <c r="Y485" s="59"/>
      <c r="Z485" s="59"/>
      <c r="AA485" s="59"/>
    </row>
    <row r="486" spans="1:27" x14ac:dyDescent="0.25">
      <c r="A486" s="86">
        <v>840</v>
      </c>
      <c r="B486" s="87">
        <v>8140</v>
      </c>
      <c r="C486" s="87" t="s">
        <v>2</v>
      </c>
      <c r="D486" s="87"/>
      <c r="E486" s="87" t="str">
        <f>CONCATENATE(C486,D486)</f>
        <v>X</v>
      </c>
      <c r="F486" s="87" t="s">
        <v>121</v>
      </c>
      <c r="G486" s="88">
        <v>11</v>
      </c>
      <c r="H486" s="87" t="str">
        <f>CONCATENATE(F486,"/",G486)</f>
        <v>XXX311/11</v>
      </c>
      <c r="I486" s="89" t="s">
        <v>3</v>
      </c>
      <c r="J486" s="89" t="s">
        <v>3</v>
      </c>
      <c r="K486" s="65">
        <v>0.45694444444444443</v>
      </c>
      <c r="L486" s="90">
        <v>0.45833333333333331</v>
      </c>
      <c r="M486" s="87" t="s">
        <v>19</v>
      </c>
      <c r="N486" s="91">
        <v>0.50624999999999998</v>
      </c>
      <c r="O486" s="87" t="s">
        <v>50</v>
      </c>
      <c r="P486" s="87" t="str">
        <f t="shared" si="404"/>
        <v>OK</v>
      </c>
      <c r="Q486" s="4">
        <f t="shared" si="405"/>
        <v>4.7916666666666663E-2</v>
      </c>
      <c r="R486" s="4">
        <f t="shared" si="406"/>
        <v>1.388888888888884E-3</v>
      </c>
      <c r="S486" s="4">
        <f t="shared" si="407"/>
        <v>4.9305555555555547E-2</v>
      </c>
      <c r="T486" s="4">
        <f t="shared" si="409"/>
        <v>5.5555555555555358E-3</v>
      </c>
      <c r="U486" s="1">
        <v>32.799999999999997</v>
      </c>
      <c r="V486" s="1">
        <f>INDEX('Počty dní'!F:J,MATCH(E486,'Počty dní'!H:H,0),4)</f>
        <v>56</v>
      </c>
      <c r="W486" s="17">
        <f>V486*U486</f>
        <v>1836.7999999999997</v>
      </c>
      <c r="Y486" s="59"/>
      <c r="Z486" s="59"/>
      <c r="AA486" s="59"/>
    </row>
    <row r="487" spans="1:27" x14ac:dyDescent="0.25">
      <c r="A487" s="86">
        <v>840</v>
      </c>
      <c r="B487" s="87">
        <v>8140</v>
      </c>
      <c r="C487" s="87" t="s">
        <v>2</v>
      </c>
      <c r="D487" s="87"/>
      <c r="E487" s="87" t="str">
        <f>CONCATENATE(C487,D487)</f>
        <v>X</v>
      </c>
      <c r="F487" s="87" t="s">
        <v>121</v>
      </c>
      <c r="G487" s="88">
        <v>14</v>
      </c>
      <c r="H487" s="87" t="str">
        <f>CONCATENATE(F487,"/",G487)</f>
        <v>XXX311/14</v>
      </c>
      <c r="I487" s="89" t="s">
        <v>3</v>
      </c>
      <c r="J487" s="89" t="s">
        <v>3</v>
      </c>
      <c r="K487" s="65">
        <v>0.56736111111111109</v>
      </c>
      <c r="L487" s="90">
        <v>0.5708333333333333</v>
      </c>
      <c r="M487" s="87" t="s">
        <v>50</v>
      </c>
      <c r="N487" s="91">
        <v>0.61805555555555558</v>
      </c>
      <c r="O487" s="87" t="s">
        <v>19</v>
      </c>
      <c r="P487" s="87" t="str">
        <f t="shared" si="404"/>
        <v>OK</v>
      </c>
      <c r="Q487" s="4">
        <f t="shared" si="405"/>
        <v>4.7222222222222276E-2</v>
      </c>
      <c r="R487" s="4">
        <f t="shared" si="406"/>
        <v>3.4722222222222099E-3</v>
      </c>
      <c r="S487" s="4">
        <f t="shared" si="407"/>
        <v>5.0694444444444486E-2</v>
      </c>
      <c r="T487" s="4">
        <f t="shared" si="409"/>
        <v>6.1111111111111116E-2</v>
      </c>
      <c r="U487" s="1">
        <v>32.4</v>
      </c>
      <c r="V487" s="1">
        <f>INDEX('Počty dní'!F:J,MATCH(E487,'Počty dní'!H:H,0),4)</f>
        <v>56</v>
      </c>
      <c r="W487" s="17">
        <f>V487*U487</f>
        <v>1814.3999999999999</v>
      </c>
      <c r="Y487" s="59"/>
      <c r="Z487" s="59"/>
      <c r="AA487" s="59"/>
    </row>
    <row r="488" spans="1:27" ht="15.75" thickBot="1" x14ac:dyDescent="0.3">
      <c r="A488" s="86">
        <v>840</v>
      </c>
      <c r="B488" s="87">
        <v>8140</v>
      </c>
      <c r="C488" s="87" t="s">
        <v>2</v>
      </c>
      <c r="D488" s="87"/>
      <c r="E488" s="87" t="str">
        <f>CONCATENATE(C488,D488)</f>
        <v>X</v>
      </c>
      <c r="F488" s="87" t="s">
        <v>123</v>
      </c>
      <c r="G488" s="88">
        <v>4</v>
      </c>
      <c r="H488" s="87" t="str">
        <f>CONCATENATE(F488,"/",G488)</f>
        <v>XXX294/4</v>
      </c>
      <c r="I488" s="89" t="s">
        <v>3</v>
      </c>
      <c r="J488" s="89" t="s">
        <v>3</v>
      </c>
      <c r="K488" s="65">
        <v>0.61944444444444446</v>
      </c>
      <c r="L488" s="90">
        <v>0.62152777777777779</v>
      </c>
      <c r="M488" s="87" t="s">
        <v>19</v>
      </c>
      <c r="N488" s="91">
        <v>0.63680555555555551</v>
      </c>
      <c r="O488" s="87" t="s">
        <v>19</v>
      </c>
      <c r="P488" s="87"/>
      <c r="Q488" s="4">
        <f t="shared" si="405"/>
        <v>1.5277777777777724E-2</v>
      </c>
      <c r="R488" s="4">
        <f t="shared" si="406"/>
        <v>2.0833333333333259E-3</v>
      </c>
      <c r="S488" s="4">
        <f t="shared" si="407"/>
        <v>1.7361111111111049E-2</v>
      </c>
      <c r="T488" s="4">
        <f t="shared" si="409"/>
        <v>1.388888888888884E-3</v>
      </c>
      <c r="U488" s="1">
        <v>14.8</v>
      </c>
      <c r="V488" s="1">
        <f>INDEX('Počty dní'!F:J,MATCH(E488,'Počty dní'!H:H,0),4)</f>
        <v>56</v>
      </c>
      <c r="W488" s="17">
        <f>V488*U488</f>
        <v>828.80000000000007</v>
      </c>
      <c r="Y488" s="59"/>
      <c r="Z488" s="59"/>
      <c r="AA488" s="59"/>
    </row>
    <row r="489" spans="1:27" ht="15.75" thickBot="1" x14ac:dyDescent="0.3">
      <c r="A489" s="106" t="str">
        <f ca="1">CONCATENATE(INDIRECT("R[-3]C[0]",FALSE),"celkem")</f>
        <v>840celkem</v>
      </c>
      <c r="B489" s="107"/>
      <c r="C489" s="107" t="str">
        <f ca="1">INDIRECT("R[-1]C[12]",FALSE)</f>
        <v>Počátky,,aut.nádr.</v>
      </c>
      <c r="D489" s="108"/>
      <c r="E489" s="107"/>
      <c r="F489" s="108"/>
      <c r="G489" s="109"/>
      <c r="H489" s="110"/>
      <c r="I489" s="111"/>
      <c r="J489" s="112" t="str">
        <f ca="1">INDIRECT("R[-3]C[0]",FALSE)</f>
        <v>S</v>
      </c>
      <c r="K489" s="113"/>
      <c r="L489" s="114"/>
      <c r="M489" s="115"/>
      <c r="N489" s="114"/>
      <c r="O489" s="116"/>
      <c r="P489" s="107"/>
      <c r="Q489" s="8">
        <f>SUM(Q482:Q488)</f>
        <v>0.28263888888888888</v>
      </c>
      <c r="R489" s="8">
        <f t="shared" ref="R489:T489" si="411">SUM(R482:R488)</f>
        <v>1.5277777777777779E-2</v>
      </c>
      <c r="S489" s="8">
        <f t="shared" si="411"/>
        <v>0.29791666666666666</v>
      </c>
      <c r="T489" s="8">
        <f t="shared" si="411"/>
        <v>0.17083333333333328</v>
      </c>
      <c r="U489" s="9">
        <f>SUM(U482:U488)</f>
        <v>205.20000000000002</v>
      </c>
      <c r="V489" s="10"/>
      <c r="W489" s="11">
        <f>SUM(W482:W488)</f>
        <v>11491.199999999999</v>
      </c>
      <c r="Y489" s="59"/>
      <c r="Z489" s="59"/>
      <c r="AA489" s="59"/>
    </row>
    <row r="490" spans="1:27" x14ac:dyDescent="0.25">
      <c r="A490" s="127"/>
      <c r="D490" s="77"/>
      <c r="F490" s="77"/>
      <c r="H490" s="128"/>
      <c r="I490" s="129"/>
      <c r="J490" s="130"/>
      <c r="K490" s="131"/>
      <c r="L490" s="132"/>
      <c r="M490" s="64"/>
      <c r="N490" s="132"/>
      <c r="O490" s="133"/>
      <c r="Q490" s="55"/>
      <c r="R490" s="55"/>
      <c r="S490" s="55"/>
      <c r="T490" s="55"/>
      <c r="U490" s="54"/>
      <c r="V490" s="53"/>
      <c r="W490" s="54"/>
      <c r="Y490" s="59"/>
      <c r="Z490" s="59"/>
      <c r="AA490" s="59"/>
    </row>
    <row r="491" spans="1:27" ht="15.75" thickBot="1" x14ac:dyDescent="0.3">
      <c r="L491" s="78"/>
      <c r="N491" s="79"/>
      <c r="Q491" s="2"/>
      <c r="R491" s="2"/>
      <c r="S491" s="2"/>
      <c r="T491" s="2"/>
      <c r="Y491" s="59"/>
      <c r="Z491" s="59"/>
      <c r="AA491" s="59"/>
    </row>
    <row r="492" spans="1:27" x14ac:dyDescent="0.25">
      <c r="A492" s="80">
        <v>841</v>
      </c>
      <c r="B492" s="81">
        <v>8141</v>
      </c>
      <c r="C492" s="81" t="s">
        <v>2</v>
      </c>
      <c r="D492" s="81"/>
      <c r="E492" s="81" t="str">
        <f t="shared" ref="E492:E503" si="412">CONCATENATE(C492,D492)</f>
        <v>X</v>
      </c>
      <c r="F492" s="81" t="s">
        <v>45</v>
      </c>
      <c r="G492" s="82">
        <v>51</v>
      </c>
      <c r="H492" s="81" t="str">
        <f t="shared" ref="H492:H503" si="413">CONCATENATE(F492,"/",G492)</f>
        <v>XXX290/51</v>
      </c>
      <c r="I492" s="83" t="s">
        <v>3</v>
      </c>
      <c r="J492" s="83" t="s">
        <v>18</v>
      </c>
      <c r="K492" s="67">
        <v>0.20694444444444443</v>
      </c>
      <c r="L492" s="84">
        <v>0.20833333333333334</v>
      </c>
      <c r="M492" s="81" t="s">
        <v>19</v>
      </c>
      <c r="N492" s="85">
        <v>0.22013888888888888</v>
      </c>
      <c r="O492" s="81" t="s">
        <v>47</v>
      </c>
      <c r="P492" s="81" t="str">
        <f t="shared" ref="P492:P496" si="414">IF(M493=O492,"OK","POZOR")</f>
        <v>OK</v>
      </c>
      <c r="Q492" s="14">
        <f t="shared" ref="Q492:Q496" si="415">IF(ISNUMBER(G492),N492-L492,IF(F492="přejezd",N492-L492,0))</f>
        <v>1.1805555555555541E-2</v>
      </c>
      <c r="R492" s="14">
        <f t="shared" ref="R492:R496" si="416">IF(ISNUMBER(G492),L492-K492,0)</f>
        <v>1.3888888888889117E-3</v>
      </c>
      <c r="S492" s="14">
        <f t="shared" ref="S492:S496" si="417">Q492+R492</f>
        <v>1.3194444444444453E-2</v>
      </c>
      <c r="T492" s="14"/>
      <c r="U492" s="13">
        <v>11.5</v>
      </c>
      <c r="V492" s="13">
        <f>INDEX('Počty dní'!F:J,MATCH(E492,'Počty dní'!H:H,0),4)</f>
        <v>56</v>
      </c>
      <c r="W492" s="16">
        <f t="shared" ref="W492:W503" si="418">V492*U492</f>
        <v>644</v>
      </c>
      <c r="Y492" s="59"/>
      <c r="Z492" s="59"/>
      <c r="AA492" s="59"/>
    </row>
    <row r="493" spans="1:27" x14ac:dyDescent="0.25">
      <c r="A493" s="86">
        <v>841</v>
      </c>
      <c r="B493" s="87">
        <v>8141</v>
      </c>
      <c r="C493" s="87" t="s">
        <v>2</v>
      </c>
      <c r="D493" s="87"/>
      <c r="E493" s="87" t="str">
        <f t="shared" si="412"/>
        <v>X</v>
      </c>
      <c r="F493" s="87" t="s">
        <v>45</v>
      </c>
      <c r="G493" s="88">
        <v>4</v>
      </c>
      <c r="H493" s="87" t="str">
        <f t="shared" si="413"/>
        <v>XXX290/4</v>
      </c>
      <c r="I493" s="89" t="s">
        <v>18</v>
      </c>
      <c r="J493" s="89" t="s">
        <v>18</v>
      </c>
      <c r="K493" s="65">
        <v>0.22013888888888888</v>
      </c>
      <c r="L493" s="90">
        <v>0.22083333333333333</v>
      </c>
      <c r="M493" s="87" t="s">
        <v>47</v>
      </c>
      <c r="N493" s="91">
        <v>0.26597222222222222</v>
      </c>
      <c r="O493" s="87" t="s">
        <v>9</v>
      </c>
      <c r="P493" s="87" t="str">
        <f t="shared" si="414"/>
        <v>OK</v>
      </c>
      <c r="Q493" s="4">
        <f t="shared" si="415"/>
        <v>4.5138888888888895E-2</v>
      </c>
      <c r="R493" s="4">
        <f t="shared" si="416"/>
        <v>6.9444444444444198E-4</v>
      </c>
      <c r="S493" s="4">
        <f t="shared" si="417"/>
        <v>4.5833333333333337E-2</v>
      </c>
      <c r="T493" s="4">
        <f t="shared" ref="T493:T496" si="419">K493-N492</f>
        <v>0</v>
      </c>
      <c r="U493" s="1">
        <v>39.200000000000003</v>
      </c>
      <c r="V493" s="1">
        <f>INDEX('Počty dní'!F:J,MATCH(E493,'Počty dní'!H:H,0),4)</f>
        <v>56</v>
      </c>
      <c r="W493" s="17">
        <f t="shared" si="418"/>
        <v>2195.2000000000003</v>
      </c>
      <c r="Y493" s="59"/>
      <c r="Z493" s="59"/>
      <c r="AA493" s="59"/>
    </row>
    <row r="494" spans="1:27" x14ac:dyDescent="0.25">
      <c r="A494" s="86">
        <v>841</v>
      </c>
      <c r="B494" s="87">
        <v>8141</v>
      </c>
      <c r="C494" s="87" t="s">
        <v>2</v>
      </c>
      <c r="D494" s="87"/>
      <c r="E494" s="87" t="str">
        <f t="shared" si="412"/>
        <v>X</v>
      </c>
      <c r="F494" s="87" t="s">
        <v>51</v>
      </c>
      <c r="G494" s="88">
        <v>1</v>
      </c>
      <c r="H494" s="87" t="str">
        <f t="shared" si="413"/>
        <v>XXX281/1</v>
      </c>
      <c r="I494" s="89" t="s">
        <v>3</v>
      </c>
      <c r="J494" s="89" t="s">
        <v>18</v>
      </c>
      <c r="K494" s="65">
        <v>0.27291666666666664</v>
      </c>
      <c r="L494" s="90">
        <v>0.27361111111111108</v>
      </c>
      <c r="M494" s="87" t="s">
        <v>9</v>
      </c>
      <c r="N494" s="91">
        <v>0.29097222222222224</v>
      </c>
      <c r="O494" s="87" t="s">
        <v>52</v>
      </c>
      <c r="P494" s="87" t="str">
        <f t="shared" si="414"/>
        <v>OK</v>
      </c>
      <c r="Q494" s="4">
        <f t="shared" si="415"/>
        <v>1.736111111111116E-2</v>
      </c>
      <c r="R494" s="4">
        <f t="shared" si="416"/>
        <v>6.9444444444444198E-4</v>
      </c>
      <c r="S494" s="4">
        <f t="shared" si="417"/>
        <v>1.8055555555555602E-2</v>
      </c>
      <c r="T494" s="4">
        <f t="shared" si="419"/>
        <v>6.9444444444444198E-3</v>
      </c>
      <c r="U494" s="1">
        <v>16.5</v>
      </c>
      <c r="V494" s="1">
        <f>INDEX('Počty dní'!F:J,MATCH(E494,'Počty dní'!H:H,0),4)</f>
        <v>56</v>
      </c>
      <c r="W494" s="17">
        <f t="shared" si="418"/>
        <v>924</v>
      </c>
      <c r="Y494" s="59"/>
      <c r="Z494" s="59"/>
      <c r="AA494" s="59"/>
    </row>
    <row r="495" spans="1:27" x14ac:dyDescent="0.25">
      <c r="A495" s="86">
        <v>841</v>
      </c>
      <c r="B495" s="87">
        <v>8141</v>
      </c>
      <c r="C495" s="87" t="s">
        <v>2</v>
      </c>
      <c r="D495" s="87"/>
      <c r="E495" s="87" t="str">
        <f t="shared" si="412"/>
        <v>X</v>
      </c>
      <c r="F495" s="87" t="s">
        <v>51</v>
      </c>
      <c r="G495" s="88">
        <v>6</v>
      </c>
      <c r="H495" s="87" t="str">
        <f t="shared" si="413"/>
        <v>XXX281/6</v>
      </c>
      <c r="I495" s="89" t="s">
        <v>18</v>
      </c>
      <c r="J495" s="89" t="s">
        <v>18</v>
      </c>
      <c r="K495" s="65">
        <v>0.29097222222222224</v>
      </c>
      <c r="L495" s="90">
        <v>0.29166666666666669</v>
      </c>
      <c r="M495" s="87" t="s">
        <v>52</v>
      </c>
      <c r="N495" s="91">
        <v>0.30902777777777779</v>
      </c>
      <c r="O495" s="87" t="s">
        <v>9</v>
      </c>
      <c r="P495" s="87" t="str">
        <f t="shared" si="414"/>
        <v>OK</v>
      </c>
      <c r="Q495" s="4">
        <f t="shared" si="415"/>
        <v>1.7361111111111105E-2</v>
      </c>
      <c r="R495" s="4">
        <f t="shared" si="416"/>
        <v>6.9444444444444198E-4</v>
      </c>
      <c r="S495" s="4">
        <f t="shared" si="417"/>
        <v>1.8055555555555547E-2</v>
      </c>
      <c r="T495" s="4">
        <f t="shared" si="419"/>
        <v>0</v>
      </c>
      <c r="U495" s="1">
        <v>16.5</v>
      </c>
      <c r="V495" s="1">
        <f>INDEX('Počty dní'!F:J,MATCH(E495,'Počty dní'!H:H,0),4)</f>
        <v>56</v>
      </c>
      <c r="W495" s="17">
        <f t="shared" si="418"/>
        <v>924</v>
      </c>
      <c r="Y495" s="59"/>
      <c r="Z495" s="59"/>
      <c r="AA495" s="59"/>
    </row>
    <row r="496" spans="1:27" x14ac:dyDescent="0.25">
      <c r="A496" s="86">
        <v>841</v>
      </c>
      <c r="B496" s="87">
        <v>8141</v>
      </c>
      <c r="C496" s="87" t="s">
        <v>2</v>
      </c>
      <c r="D496" s="87"/>
      <c r="E496" s="87" t="str">
        <f t="shared" si="412"/>
        <v>X</v>
      </c>
      <c r="F496" s="87" t="s">
        <v>51</v>
      </c>
      <c r="G496" s="88">
        <v>5</v>
      </c>
      <c r="H496" s="87" t="str">
        <f t="shared" si="413"/>
        <v>XXX281/5</v>
      </c>
      <c r="I496" s="89" t="s">
        <v>3</v>
      </c>
      <c r="J496" s="89" t="s">
        <v>18</v>
      </c>
      <c r="K496" s="65">
        <v>0.52222222222222225</v>
      </c>
      <c r="L496" s="90">
        <v>0.52361111111111114</v>
      </c>
      <c r="M496" s="87" t="s">
        <v>9</v>
      </c>
      <c r="N496" s="91">
        <v>0.54097222222222219</v>
      </c>
      <c r="O496" s="87" t="s">
        <v>52</v>
      </c>
      <c r="P496" s="87" t="str">
        <f t="shared" si="414"/>
        <v>OK</v>
      </c>
      <c r="Q496" s="4">
        <f t="shared" si="415"/>
        <v>1.7361111111111049E-2</v>
      </c>
      <c r="R496" s="4">
        <f t="shared" si="416"/>
        <v>1.388888888888884E-3</v>
      </c>
      <c r="S496" s="4">
        <f t="shared" si="417"/>
        <v>1.8749999999999933E-2</v>
      </c>
      <c r="T496" s="4">
        <f t="shared" si="419"/>
        <v>0.21319444444444446</v>
      </c>
      <c r="U496" s="1">
        <v>16.5</v>
      </c>
      <c r="V496" s="1">
        <f>INDEX('Počty dní'!F:J,MATCH(E496,'Počty dní'!H:H,0),4)</f>
        <v>56</v>
      </c>
      <c r="W496" s="17">
        <f t="shared" si="418"/>
        <v>924</v>
      </c>
      <c r="Y496" s="59"/>
      <c r="Z496" s="59"/>
      <c r="AA496" s="59"/>
    </row>
    <row r="497" spans="1:27" x14ac:dyDescent="0.25">
      <c r="A497" s="86">
        <v>841</v>
      </c>
      <c r="B497" s="87">
        <v>8141</v>
      </c>
      <c r="C497" s="87" t="s">
        <v>2</v>
      </c>
      <c r="D497" s="87"/>
      <c r="E497" s="87" t="str">
        <f t="shared" si="412"/>
        <v>X</v>
      </c>
      <c r="F497" s="87" t="s">
        <v>51</v>
      </c>
      <c r="G497" s="88">
        <v>10</v>
      </c>
      <c r="H497" s="87" t="str">
        <f t="shared" si="413"/>
        <v>XXX281/10</v>
      </c>
      <c r="I497" s="89" t="s">
        <v>3</v>
      </c>
      <c r="J497" s="89" t="s">
        <v>18</v>
      </c>
      <c r="K497" s="65">
        <v>0.54097222222222219</v>
      </c>
      <c r="L497" s="90">
        <v>0.54166666666666663</v>
      </c>
      <c r="M497" s="87" t="s">
        <v>52</v>
      </c>
      <c r="N497" s="91">
        <v>0.55902777777777779</v>
      </c>
      <c r="O497" s="87" t="s">
        <v>9</v>
      </c>
      <c r="P497" s="87" t="str">
        <f>IF(M498=O497,"OK","POZOR")</f>
        <v>OK</v>
      </c>
      <c r="Q497" s="4">
        <f>IF(ISNUMBER(G497),N497-L497,IF(F497="přejezd",N497-L497,0))</f>
        <v>1.736111111111116E-2</v>
      </c>
      <c r="R497" s="4">
        <f>IF(ISNUMBER(G497),L497-K497,0)</f>
        <v>6.9444444444444198E-4</v>
      </c>
      <c r="S497" s="4">
        <f>Q497+R497</f>
        <v>1.8055555555555602E-2</v>
      </c>
      <c r="T497" s="4">
        <f>K497-N496</f>
        <v>0</v>
      </c>
      <c r="U497" s="1">
        <v>16.5</v>
      </c>
      <c r="V497" s="1">
        <f>INDEX('Počty dní'!F:J,MATCH(E497,'Počty dní'!H:H,0),4)</f>
        <v>56</v>
      </c>
      <c r="W497" s="17">
        <f t="shared" si="418"/>
        <v>924</v>
      </c>
      <c r="Y497" s="59"/>
      <c r="Z497" s="59"/>
      <c r="AA497" s="59"/>
    </row>
    <row r="498" spans="1:27" x14ac:dyDescent="0.25">
      <c r="A498" s="86">
        <v>841</v>
      </c>
      <c r="B498" s="87">
        <v>8141</v>
      </c>
      <c r="C498" s="87" t="s">
        <v>2</v>
      </c>
      <c r="D498" s="87"/>
      <c r="E498" s="87" t="str">
        <f t="shared" si="412"/>
        <v>X</v>
      </c>
      <c r="F498" s="87" t="s">
        <v>51</v>
      </c>
      <c r="G498" s="88">
        <v>7</v>
      </c>
      <c r="H498" s="87" t="str">
        <f t="shared" si="413"/>
        <v>XXX281/7</v>
      </c>
      <c r="I498" s="89" t="s">
        <v>18</v>
      </c>
      <c r="J498" s="89" t="s">
        <v>18</v>
      </c>
      <c r="K498" s="65">
        <v>0.60416666666666663</v>
      </c>
      <c r="L498" s="90">
        <v>0.6069444444444444</v>
      </c>
      <c r="M498" s="87" t="s">
        <v>9</v>
      </c>
      <c r="N498" s="91">
        <v>0.62430555555555556</v>
      </c>
      <c r="O498" s="87" t="s">
        <v>52</v>
      </c>
      <c r="P498" s="87" t="str">
        <f t="shared" ref="P498:P502" si="420">IF(M499=O498,"OK","POZOR")</f>
        <v>OK</v>
      </c>
      <c r="Q498" s="4">
        <f t="shared" ref="Q498:Q503" si="421">IF(ISNUMBER(G498),N498-L498,IF(F498="přejezd",N498-L498,0))</f>
        <v>1.736111111111116E-2</v>
      </c>
      <c r="R498" s="4">
        <f t="shared" ref="R498:R503" si="422">IF(ISNUMBER(G498),L498-K498,0)</f>
        <v>2.7777777777777679E-3</v>
      </c>
      <c r="S498" s="4">
        <f t="shared" ref="S498:S503" si="423">Q498+R498</f>
        <v>2.0138888888888928E-2</v>
      </c>
      <c r="T498" s="4">
        <f t="shared" ref="T498:T503" si="424">K498-N497</f>
        <v>4.513888888888884E-2</v>
      </c>
      <c r="U498" s="1">
        <v>16.5</v>
      </c>
      <c r="V498" s="1">
        <f>INDEX('Počty dní'!F:J,MATCH(E498,'Počty dní'!H:H,0),4)</f>
        <v>56</v>
      </c>
      <c r="W498" s="17">
        <f t="shared" si="418"/>
        <v>924</v>
      </c>
      <c r="Y498" s="59"/>
      <c r="Z498" s="59"/>
      <c r="AA498" s="59"/>
    </row>
    <row r="499" spans="1:27" x14ac:dyDescent="0.25">
      <c r="A499" s="86">
        <v>841</v>
      </c>
      <c r="B499" s="87">
        <v>8141</v>
      </c>
      <c r="C499" s="87" t="s">
        <v>2</v>
      </c>
      <c r="D499" s="87"/>
      <c r="E499" s="87" t="str">
        <f t="shared" si="412"/>
        <v>X</v>
      </c>
      <c r="F499" s="87" t="s">
        <v>51</v>
      </c>
      <c r="G499" s="88">
        <v>12</v>
      </c>
      <c r="H499" s="87" t="str">
        <f t="shared" si="413"/>
        <v>XXX281/12</v>
      </c>
      <c r="I499" s="89" t="s">
        <v>3</v>
      </c>
      <c r="J499" s="89" t="s">
        <v>18</v>
      </c>
      <c r="K499" s="65">
        <v>0.62430555555555556</v>
      </c>
      <c r="L499" s="90">
        <v>0.625</v>
      </c>
      <c r="M499" s="87" t="s">
        <v>52</v>
      </c>
      <c r="N499" s="91">
        <v>0.64236111111111105</v>
      </c>
      <c r="O499" s="87" t="s">
        <v>9</v>
      </c>
      <c r="P499" s="87" t="str">
        <f t="shared" si="420"/>
        <v>OK</v>
      </c>
      <c r="Q499" s="4">
        <f t="shared" si="421"/>
        <v>1.7361111111111049E-2</v>
      </c>
      <c r="R499" s="4">
        <f t="shared" si="422"/>
        <v>6.9444444444444198E-4</v>
      </c>
      <c r="S499" s="4">
        <f t="shared" si="423"/>
        <v>1.8055555555555491E-2</v>
      </c>
      <c r="T499" s="4">
        <f t="shared" si="424"/>
        <v>0</v>
      </c>
      <c r="U499" s="1">
        <v>16.5</v>
      </c>
      <c r="V499" s="1">
        <f>INDEX('Počty dní'!F:J,MATCH(E499,'Počty dní'!H:H,0),4)</f>
        <v>56</v>
      </c>
      <c r="W499" s="17">
        <f t="shared" si="418"/>
        <v>924</v>
      </c>
      <c r="Y499" s="59"/>
      <c r="Z499" s="59"/>
      <c r="AA499" s="59"/>
    </row>
    <row r="500" spans="1:27" x14ac:dyDescent="0.25">
      <c r="A500" s="86">
        <v>841</v>
      </c>
      <c r="B500" s="87">
        <v>8141</v>
      </c>
      <c r="C500" s="87" t="s">
        <v>2</v>
      </c>
      <c r="D500" s="87"/>
      <c r="E500" s="87" t="str">
        <f t="shared" si="412"/>
        <v>X</v>
      </c>
      <c r="F500" s="87" t="s">
        <v>45</v>
      </c>
      <c r="G500" s="88">
        <v>19</v>
      </c>
      <c r="H500" s="87" t="str">
        <f t="shared" si="413"/>
        <v>XXX290/19</v>
      </c>
      <c r="I500" s="89" t="s">
        <v>18</v>
      </c>
      <c r="J500" s="89" t="s">
        <v>18</v>
      </c>
      <c r="K500" s="65">
        <v>0.64583333333333337</v>
      </c>
      <c r="L500" s="90">
        <v>0.64930555555555558</v>
      </c>
      <c r="M500" s="87" t="s">
        <v>9</v>
      </c>
      <c r="N500" s="91">
        <v>0.69097222222222221</v>
      </c>
      <c r="O500" s="87" t="s">
        <v>47</v>
      </c>
      <c r="P500" s="87" t="str">
        <f t="shared" si="420"/>
        <v>OK</v>
      </c>
      <c r="Q500" s="4">
        <f t="shared" si="421"/>
        <v>4.166666666666663E-2</v>
      </c>
      <c r="R500" s="4">
        <f t="shared" si="422"/>
        <v>3.4722222222222099E-3</v>
      </c>
      <c r="S500" s="4">
        <f t="shared" si="423"/>
        <v>4.513888888888884E-2</v>
      </c>
      <c r="T500" s="4">
        <f t="shared" si="424"/>
        <v>3.4722222222223209E-3</v>
      </c>
      <c r="U500" s="1">
        <v>39.200000000000003</v>
      </c>
      <c r="V500" s="1">
        <f>INDEX('Počty dní'!F:J,MATCH(E500,'Počty dní'!H:H,0),4)</f>
        <v>56</v>
      </c>
      <c r="W500" s="17">
        <f t="shared" si="418"/>
        <v>2195.2000000000003</v>
      </c>
      <c r="Y500" s="59"/>
      <c r="Z500" s="59"/>
      <c r="AA500" s="59"/>
    </row>
    <row r="501" spans="1:27" x14ac:dyDescent="0.25">
      <c r="A501" s="86">
        <v>841</v>
      </c>
      <c r="B501" s="87">
        <v>8141</v>
      </c>
      <c r="C501" s="87" t="s">
        <v>2</v>
      </c>
      <c r="D501" s="87"/>
      <c r="E501" s="87" t="str">
        <f t="shared" si="412"/>
        <v>X</v>
      </c>
      <c r="F501" s="87" t="s">
        <v>45</v>
      </c>
      <c r="G501" s="88">
        <v>62</v>
      </c>
      <c r="H501" s="87" t="str">
        <f t="shared" si="413"/>
        <v>XXX290/62</v>
      </c>
      <c r="I501" s="89" t="s">
        <v>3</v>
      </c>
      <c r="J501" s="89" t="s">
        <v>18</v>
      </c>
      <c r="K501" s="65">
        <v>0.69097222222222221</v>
      </c>
      <c r="L501" s="90">
        <v>0.69166666666666676</v>
      </c>
      <c r="M501" s="87" t="s">
        <v>47</v>
      </c>
      <c r="N501" s="91">
        <v>0.70416666666666661</v>
      </c>
      <c r="O501" s="87" t="s">
        <v>19</v>
      </c>
      <c r="P501" s="87" t="str">
        <f t="shared" si="420"/>
        <v>OK</v>
      </c>
      <c r="Q501" s="4">
        <f t="shared" si="421"/>
        <v>1.2499999999999845E-2</v>
      </c>
      <c r="R501" s="4">
        <f t="shared" si="422"/>
        <v>6.94444444444553E-4</v>
      </c>
      <c r="S501" s="4">
        <f t="shared" si="423"/>
        <v>1.3194444444444398E-2</v>
      </c>
      <c r="T501" s="4">
        <f t="shared" si="424"/>
        <v>0</v>
      </c>
      <c r="U501" s="1">
        <v>11.5</v>
      </c>
      <c r="V501" s="1">
        <f>INDEX('Počty dní'!F:J,MATCH(E501,'Počty dní'!H:H,0),4)</f>
        <v>56</v>
      </c>
      <c r="W501" s="17">
        <f t="shared" si="418"/>
        <v>644</v>
      </c>
      <c r="Y501" s="59"/>
      <c r="Z501" s="59"/>
      <c r="AA501" s="59"/>
    </row>
    <row r="502" spans="1:27" x14ac:dyDescent="0.25">
      <c r="A502" s="86">
        <v>841</v>
      </c>
      <c r="B502" s="87">
        <v>8141</v>
      </c>
      <c r="C502" s="87" t="s">
        <v>2</v>
      </c>
      <c r="D502" s="87"/>
      <c r="E502" s="87" t="str">
        <f t="shared" si="412"/>
        <v>X</v>
      </c>
      <c r="F502" s="87" t="s">
        <v>113</v>
      </c>
      <c r="G502" s="88">
        <v>13</v>
      </c>
      <c r="H502" s="87" t="str">
        <f t="shared" si="413"/>
        <v>XXX315/13</v>
      </c>
      <c r="I502" s="89" t="s">
        <v>3</v>
      </c>
      <c r="J502" s="89" t="s">
        <v>18</v>
      </c>
      <c r="K502" s="65">
        <v>0.71527777777777779</v>
      </c>
      <c r="L502" s="90">
        <v>0.71666666666666667</v>
      </c>
      <c r="M502" s="87" t="s">
        <v>19</v>
      </c>
      <c r="N502" s="91">
        <v>0.7402777777777777</v>
      </c>
      <c r="O502" s="87" t="s">
        <v>49</v>
      </c>
      <c r="P502" s="87" t="str">
        <f t="shared" si="420"/>
        <v>OK</v>
      </c>
      <c r="Q502" s="4">
        <f t="shared" si="421"/>
        <v>2.3611111111111027E-2</v>
      </c>
      <c r="R502" s="4">
        <f t="shared" si="422"/>
        <v>1.388888888888884E-3</v>
      </c>
      <c r="S502" s="4">
        <f t="shared" si="423"/>
        <v>2.4999999999999911E-2</v>
      </c>
      <c r="T502" s="4">
        <f t="shared" si="424"/>
        <v>1.1111111111111183E-2</v>
      </c>
      <c r="U502" s="1">
        <v>23.9</v>
      </c>
      <c r="V502" s="1">
        <f>INDEX('Počty dní'!F:J,MATCH(E502,'Počty dní'!H:H,0),4)</f>
        <v>56</v>
      </c>
      <c r="W502" s="17">
        <f t="shared" si="418"/>
        <v>1338.3999999999999</v>
      </c>
      <c r="Y502" s="59"/>
      <c r="Z502" s="59"/>
      <c r="AA502" s="59"/>
    </row>
    <row r="503" spans="1:27" ht="15.75" thickBot="1" x14ac:dyDescent="0.3">
      <c r="A503" s="92">
        <v>841</v>
      </c>
      <c r="B503" s="93">
        <v>8141</v>
      </c>
      <c r="C503" s="93" t="s">
        <v>2</v>
      </c>
      <c r="D503" s="93"/>
      <c r="E503" s="93" t="str">
        <f t="shared" si="412"/>
        <v>X</v>
      </c>
      <c r="F503" s="93" t="s">
        <v>113</v>
      </c>
      <c r="G503" s="94">
        <v>14</v>
      </c>
      <c r="H503" s="93" t="str">
        <f t="shared" si="413"/>
        <v>XXX315/14</v>
      </c>
      <c r="I503" s="95" t="s">
        <v>3</v>
      </c>
      <c r="J503" s="95" t="s">
        <v>18</v>
      </c>
      <c r="K503" s="70">
        <v>0.75694444444444442</v>
      </c>
      <c r="L503" s="96">
        <v>0.75902777777777775</v>
      </c>
      <c r="M503" s="93" t="s">
        <v>49</v>
      </c>
      <c r="N503" s="97">
        <v>0.78194444444444444</v>
      </c>
      <c r="O503" s="93" t="s">
        <v>19</v>
      </c>
      <c r="P503" s="93"/>
      <c r="Q503" s="19">
        <f t="shared" si="421"/>
        <v>2.2916666666666696E-2</v>
      </c>
      <c r="R503" s="19">
        <f t="shared" si="422"/>
        <v>2.0833333333333259E-3</v>
      </c>
      <c r="S503" s="19">
        <f t="shared" si="423"/>
        <v>2.5000000000000022E-2</v>
      </c>
      <c r="T503" s="19">
        <f t="shared" si="424"/>
        <v>1.6666666666666718E-2</v>
      </c>
      <c r="U503" s="18">
        <v>23.9</v>
      </c>
      <c r="V503" s="18">
        <f>INDEX('Počty dní'!F:J,MATCH(E503,'Počty dní'!H:H,0),4)</f>
        <v>56</v>
      </c>
      <c r="W503" s="20">
        <f t="shared" si="418"/>
        <v>1338.3999999999999</v>
      </c>
      <c r="Y503" s="59"/>
      <c r="Z503" s="59"/>
      <c r="AA503" s="59"/>
    </row>
    <row r="504" spans="1:27" ht="15.75" thickBot="1" x14ac:dyDescent="0.3">
      <c r="A504" s="106" t="str">
        <f ca="1">CONCATENATE(INDIRECT("R[-3]C[0]",FALSE),"celkem")</f>
        <v>841celkem</v>
      </c>
      <c r="B504" s="107"/>
      <c r="C504" s="107" t="str">
        <f ca="1">INDIRECT("R[-1]C[12]",FALSE)</f>
        <v>Počátky,,aut.nádr.</v>
      </c>
      <c r="D504" s="108"/>
      <c r="E504" s="107"/>
      <c r="F504" s="108"/>
      <c r="G504" s="109"/>
      <c r="H504" s="110"/>
      <c r="I504" s="111"/>
      <c r="J504" s="112" t="str">
        <f ca="1">INDIRECT("R[-3]C[0]",FALSE)</f>
        <v>V</v>
      </c>
      <c r="K504" s="113"/>
      <c r="L504" s="114"/>
      <c r="M504" s="115"/>
      <c r="N504" s="114"/>
      <c r="O504" s="116"/>
      <c r="P504" s="107"/>
      <c r="Q504" s="8">
        <f>SUM(Q492:Q503)</f>
        <v>0.26180555555555529</v>
      </c>
      <c r="R504" s="8">
        <f>SUM(R492:R503)</f>
        <v>1.6666666666666746E-2</v>
      </c>
      <c r="S504" s="8">
        <f>SUM(S492:S503)</f>
        <v>0.27847222222222207</v>
      </c>
      <c r="T504" s="8">
        <f>SUM(T492:T503)</f>
        <v>0.29652777777777795</v>
      </c>
      <c r="U504" s="9">
        <f>SUM(U492:U503)</f>
        <v>248.2</v>
      </c>
      <c r="V504" s="10"/>
      <c r="W504" s="11">
        <f>SUM(W492:W503)</f>
        <v>13899.2</v>
      </c>
      <c r="Y504" s="59"/>
      <c r="Z504" s="59"/>
      <c r="AA504" s="59"/>
    </row>
    <row r="505" spans="1:27" x14ac:dyDescent="0.25">
      <c r="A505" s="127"/>
      <c r="D505" s="77"/>
      <c r="F505" s="77"/>
      <c r="H505" s="128"/>
      <c r="I505" s="129"/>
      <c r="J505" s="130"/>
      <c r="K505" s="131"/>
      <c r="L505" s="132"/>
      <c r="M505" s="64"/>
      <c r="N505" s="132"/>
      <c r="O505" s="133"/>
      <c r="Q505" s="55"/>
      <c r="R505" s="55"/>
      <c r="S505" s="55"/>
      <c r="T505" s="55"/>
      <c r="U505" s="54"/>
      <c r="V505" s="53"/>
      <c r="W505" s="54"/>
      <c r="Y505" s="59"/>
      <c r="Z505" s="59"/>
      <c r="AA505" s="59"/>
    </row>
    <row r="506" spans="1:27" ht="15.75" thickBot="1" x14ac:dyDescent="0.3">
      <c r="K506" s="75"/>
      <c r="Y506" s="59"/>
      <c r="Z506" s="59"/>
      <c r="AA506" s="59"/>
    </row>
    <row r="507" spans="1:27" x14ac:dyDescent="0.25">
      <c r="A507" s="80">
        <v>842</v>
      </c>
      <c r="B507" s="81">
        <v>8142</v>
      </c>
      <c r="C507" s="81" t="s">
        <v>2</v>
      </c>
      <c r="D507" s="81"/>
      <c r="E507" s="81" t="str">
        <f>CONCATENATE(C507,D507)</f>
        <v>X</v>
      </c>
      <c r="F507" s="81" t="s">
        <v>124</v>
      </c>
      <c r="G507" s="82">
        <v>2</v>
      </c>
      <c r="H507" s="81" t="str">
        <f t="shared" ref="H507:H515" si="425">CONCATENATE(F507,"/",G507)</f>
        <v>XXX313/2</v>
      </c>
      <c r="I507" s="83" t="s">
        <v>3</v>
      </c>
      <c r="J507" s="83" t="s">
        <v>3</v>
      </c>
      <c r="K507" s="67">
        <v>0.1736111111111111</v>
      </c>
      <c r="L507" s="84">
        <v>0.17499999999999999</v>
      </c>
      <c r="M507" s="125" t="s">
        <v>89</v>
      </c>
      <c r="N507" s="85">
        <v>0.19444444444444445</v>
      </c>
      <c r="O507" s="81" t="s">
        <v>19</v>
      </c>
      <c r="P507" s="81" t="str">
        <f t="shared" ref="P507:P516" si="426">IF(M508=O507,"OK","POZOR")</f>
        <v>OK</v>
      </c>
      <c r="Q507" s="14">
        <f t="shared" ref="Q507:Q516" si="427">IF(ISNUMBER(G507),N507-L507,IF(F507="přejezd",N507-L507,0))</f>
        <v>1.9444444444444459E-2</v>
      </c>
      <c r="R507" s="14">
        <f t="shared" ref="R507:R516" si="428">IF(ISNUMBER(G507),L507-K507,0)</f>
        <v>1.388888888888884E-3</v>
      </c>
      <c r="S507" s="14">
        <f t="shared" ref="S507:S516" si="429">Q507+R507</f>
        <v>2.0833333333333343E-2</v>
      </c>
      <c r="T507" s="14"/>
      <c r="U507" s="13">
        <v>17</v>
      </c>
      <c r="V507" s="13">
        <f>INDEX('Počty dní'!F:J,MATCH(E507,'Počty dní'!H:H,0),4)</f>
        <v>56</v>
      </c>
      <c r="W507" s="16">
        <f>V507*U507</f>
        <v>952</v>
      </c>
      <c r="Y507" s="59"/>
      <c r="Z507" s="59"/>
      <c r="AA507" s="59"/>
    </row>
    <row r="508" spans="1:27" x14ac:dyDescent="0.25">
      <c r="A508" s="86">
        <v>842</v>
      </c>
      <c r="B508" s="88">
        <v>8142</v>
      </c>
      <c r="C508" s="88" t="s">
        <v>2</v>
      </c>
      <c r="D508" s="87"/>
      <c r="E508" s="87" t="str">
        <f t="shared" ref="E508" si="430">CONCATENATE(C508,D508)</f>
        <v>X</v>
      </c>
      <c r="F508" s="87" t="s">
        <v>120</v>
      </c>
      <c r="G508" s="88">
        <v>5</v>
      </c>
      <c r="H508" s="87" t="str">
        <f>CONCATENATE(F508,"/",G508)</f>
        <v>XXX312/5</v>
      </c>
      <c r="I508" s="89" t="s">
        <v>3</v>
      </c>
      <c r="J508" s="89" t="s">
        <v>3</v>
      </c>
      <c r="K508" s="65">
        <v>0.34583333333333333</v>
      </c>
      <c r="L508" s="90">
        <v>0.34722222222222221</v>
      </c>
      <c r="M508" s="87" t="s">
        <v>19</v>
      </c>
      <c r="N508" s="91">
        <v>0.36805555555555558</v>
      </c>
      <c r="O508" s="117" t="s">
        <v>89</v>
      </c>
      <c r="P508" s="87" t="str">
        <f t="shared" si="426"/>
        <v>OK</v>
      </c>
      <c r="Q508" s="4">
        <f t="shared" si="427"/>
        <v>2.083333333333337E-2</v>
      </c>
      <c r="R508" s="4">
        <f t="shared" si="428"/>
        <v>1.388888888888884E-3</v>
      </c>
      <c r="S508" s="4">
        <f t="shared" si="429"/>
        <v>2.2222222222222254E-2</v>
      </c>
      <c r="T508" s="4">
        <f t="shared" ref="T508:T516" si="431">K508-N507</f>
        <v>0.15138888888888888</v>
      </c>
      <c r="U508" s="1">
        <v>19.100000000000001</v>
      </c>
      <c r="V508" s="1">
        <f>INDEX('Počty dní'!F:J,MATCH(E508,'Počty dní'!H:H,0),4)</f>
        <v>56</v>
      </c>
      <c r="W508" s="17">
        <f t="shared" ref="W508" si="432">V508*U508</f>
        <v>1069.6000000000001</v>
      </c>
      <c r="Y508" s="59"/>
      <c r="Z508" s="59"/>
      <c r="AA508" s="59"/>
    </row>
    <row r="509" spans="1:27" x14ac:dyDescent="0.25">
      <c r="A509" s="86">
        <v>842</v>
      </c>
      <c r="B509" s="88">
        <v>8142</v>
      </c>
      <c r="C509" s="88" t="s">
        <v>2</v>
      </c>
      <c r="D509" s="87"/>
      <c r="E509" s="87" t="str">
        <f>CONCATENATE(C509,D509)</f>
        <v>X</v>
      </c>
      <c r="F509" s="87" t="s">
        <v>120</v>
      </c>
      <c r="G509" s="88">
        <v>8</v>
      </c>
      <c r="H509" s="87" t="str">
        <f>CONCATENATE(F509,"/",G509)</f>
        <v>XXX312/8</v>
      </c>
      <c r="I509" s="89" t="s">
        <v>3</v>
      </c>
      <c r="J509" s="89" t="s">
        <v>3</v>
      </c>
      <c r="K509" s="65">
        <v>0.38124999999999998</v>
      </c>
      <c r="L509" s="90">
        <v>0.38263888888888886</v>
      </c>
      <c r="M509" s="117" t="s">
        <v>89</v>
      </c>
      <c r="N509" s="91">
        <v>0.40277777777777779</v>
      </c>
      <c r="O509" s="87" t="s">
        <v>19</v>
      </c>
      <c r="P509" s="87" t="str">
        <f t="shared" si="426"/>
        <v>OK</v>
      </c>
      <c r="Q509" s="4">
        <f t="shared" si="427"/>
        <v>2.0138888888888928E-2</v>
      </c>
      <c r="R509" s="4">
        <f t="shared" si="428"/>
        <v>1.388888888888884E-3</v>
      </c>
      <c r="S509" s="4">
        <f t="shared" si="429"/>
        <v>2.1527777777777812E-2</v>
      </c>
      <c r="T509" s="4">
        <f t="shared" si="431"/>
        <v>1.3194444444444398E-2</v>
      </c>
      <c r="U509" s="1">
        <v>19.100000000000001</v>
      </c>
      <c r="V509" s="1">
        <f>INDEX('Počty dní'!F:J,MATCH(E509,'Počty dní'!H:H,0),4)</f>
        <v>56</v>
      </c>
      <c r="W509" s="17">
        <f>V509*U509</f>
        <v>1069.6000000000001</v>
      </c>
      <c r="Y509" s="59"/>
      <c r="Z509" s="59"/>
      <c r="AA509" s="59"/>
    </row>
    <row r="510" spans="1:27" x14ac:dyDescent="0.25">
      <c r="A510" s="86">
        <v>842</v>
      </c>
      <c r="B510" s="88">
        <v>8142</v>
      </c>
      <c r="C510" s="88" t="s">
        <v>2</v>
      </c>
      <c r="D510" s="87"/>
      <c r="E510" s="87" t="str">
        <f t="shared" ref="E510:E511" si="433">CONCATENATE(C510,D510)</f>
        <v>X</v>
      </c>
      <c r="F510" s="87" t="s">
        <v>117</v>
      </c>
      <c r="G510" s="88">
        <v>14</v>
      </c>
      <c r="H510" s="87" t="str">
        <f t="shared" ref="H510:H511" si="434">CONCATENATE(F510,"/",G510)</f>
        <v>XXX310/14</v>
      </c>
      <c r="I510" s="89" t="s">
        <v>3</v>
      </c>
      <c r="J510" s="89" t="s">
        <v>3</v>
      </c>
      <c r="K510" s="65">
        <v>0.42569444444444443</v>
      </c>
      <c r="L510" s="90">
        <v>0.42708333333333331</v>
      </c>
      <c r="M510" s="87" t="s">
        <v>19</v>
      </c>
      <c r="N510" s="91">
        <v>0.43958333333333338</v>
      </c>
      <c r="O510" s="87" t="s">
        <v>13</v>
      </c>
      <c r="P510" s="87" t="str">
        <f t="shared" si="426"/>
        <v>OK</v>
      </c>
      <c r="Q510" s="4">
        <f t="shared" si="427"/>
        <v>1.2500000000000067E-2</v>
      </c>
      <c r="R510" s="4">
        <f t="shared" si="428"/>
        <v>1.388888888888884E-3</v>
      </c>
      <c r="S510" s="4">
        <f t="shared" si="429"/>
        <v>1.3888888888888951E-2</v>
      </c>
      <c r="T510" s="4">
        <f t="shared" si="431"/>
        <v>2.2916666666666641E-2</v>
      </c>
      <c r="U510" s="1">
        <v>10.6</v>
      </c>
      <c r="V510" s="1">
        <f>INDEX('Počty dní'!F:J,MATCH(E510,'Počty dní'!H:H,0),4)</f>
        <v>56</v>
      </c>
      <c r="W510" s="17">
        <f t="shared" ref="W510:W511" si="435">V510*U510</f>
        <v>593.6</v>
      </c>
      <c r="Y510" s="59"/>
      <c r="Z510" s="59"/>
      <c r="AA510" s="59"/>
    </row>
    <row r="511" spans="1:27" x14ac:dyDescent="0.25">
      <c r="A511" s="86">
        <v>842</v>
      </c>
      <c r="B511" s="88">
        <v>8142</v>
      </c>
      <c r="C511" s="88" t="s">
        <v>2</v>
      </c>
      <c r="D511" s="87">
        <v>35</v>
      </c>
      <c r="E511" s="87" t="str">
        <f t="shared" si="433"/>
        <v>X35</v>
      </c>
      <c r="F511" s="87" t="s">
        <v>109</v>
      </c>
      <c r="G511" s="88"/>
      <c r="H511" s="87" t="str">
        <f t="shared" si="434"/>
        <v>přejezd/</v>
      </c>
      <c r="I511" s="89"/>
      <c r="J511" s="89" t="s">
        <v>3</v>
      </c>
      <c r="K511" s="65">
        <v>0.43958333333333333</v>
      </c>
      <c r="L511" s="90">
        <v>0.43958333333333333</v>
      </c>
      <c r="M511" s="87" t="s">
        <v>13</v>
      </c>
      <c r="N511" s="91">
        <v>0.44791666666666669</v>
      </c>
      <c r="O511" s="87" t="s">
        <v>19</v>
      </c>
      <c r="P511" s="87" t="str">
        <f t="shared" si="426"/>
        <v>OK</v>
      </c>
      <c r="Q511" s="4">
        <f t="shared" si="427"/>
        <v>8.3333333333333592E-3</v>
      </c>
      <c r="R511" s="4">
        <f t="shared" si="428"/>
        <v>0</v>
      </c>
      <c r="S511" s="4">
        <f t="shared" si="429"/>
        <v>8.3333333333333592E-3</v>
      </c>
      <c r="T511" s="4">
        <f t="shared" si="431"/>
        <v>0</v>
      </c>
      <c r="U511" s="1">
        <v>0</v>
      </c>
      <c r="V511" s="1">
        <f>INDEX('Počty dní'!F:J,MATCH(E511,'Počty dní'!H:H,0),4)</f>
        <v>56</v>
      </c>
      <c r="W511" s="17">
        <f t="shared" si="435"/>
        <v>0</v>
      </c>
      <c r="Y511" s="59"/>
      <c r="Z511" s="59"/>
      <c r="AA511" s="59"/>
    </row>
    <row r="512" spans="1:27" x14ac:dyDescent="0.25">
      <c r="A512" s="86">
        <v>842</v>
      </c>
      <c r="B512" s="88">
        <v>8142</v>
      </c>
      <c r="C512" s="88" t="s">
        <v>2</v>
      </c>
      <c r="D512" s="87"/>
      <c r="E512" s="87" t="str">
        <f>CONCATENATE(C512,D512)</f>
        <v>X</v>
      </c>
      <c r="F512" s="87" t="s">
        <v>120</v>
      </c>
      <c r="G512" s="88">
        <v>7</v>
      </c>
      <c r="H512" s="87" t="str">
        <f t="shared" si="425"/>
        <v>XXX312/7</v>
      </c>
      <c r="I512" s="89" t="s">
        <v>3</v>
      </c>
      <c r="J512" s="89" t="s">
        <v>3</v>
      </c>
      <c r="K512" s="65">
        <v>0.51249999999999996</v>
      </c>
      <c r="L512" s="90">
        <v>0.51388888888888884</v>
      </c>
      <c r="M512" s="87" t="s">
        <v>19</v>
      </c>
      <c r="N512" s="91">
        <v>0.53611111111111109</v>
      </c>
      <c r="O512" s="117" t="s">
        <v>90</v>
      </c>
      <c r="P512" s="87" t="str">
        <f t="shared" si="426"/>
        <v>OK</v>
      </c>
      <c r="Q512" s="4">
        <f t="shared" si="427"/>
        <v>2.2222222222222254E-2</v>
      </c>
      <c r="R512" s="4">
        <f t="shared" si="428"/>
        <v>1.388888888888884E-3</v>
      </c>
      <c r="S512" s="4">
        <f t="shared" si="429"/>
        <v>2.3611111111111138E-2</v>
      </c>
      <c r="T512" s="4">
        <f t="shared" si="431"/>
        <v>6.458333333333327E-2</v>
      </c>
      <c r="U512" s="1">
        <v>20.100000000000001</v>
      </c>
      <c r="V512" s="1">
        <f>INDEX('Počty dní'!F:J,MATCH(E512,'Počty dní'!H:H,0),4)</f>
        <v>56</v>
      </c>
      <c r="W512" s="17">
        <f>V512*U512</f>
        <v>1125.6000000000001</v>
      </c>
      <c r="Y512" s="59"/>
      <c r="Z512" s="59"/>
      <c r="AA512" s="59"/>
    </row>
    <row r="513" spans="1:27" x14ac:dyDescent="0.25">
      <c r="A513" s="86">
        <v>842</v>
      </c>
      <c r="B513" s="87">
        <v>8142</v>
      </c>
      <c r="C513" s="87" t="s">
        <v>2</v>
      </c>
      <c r="D513" s="87"/>
      <c r="E513" s="87" t="str">
        <f>CONCATENATE(C513,D513)</f>
        <v>X</v>
      </c>
      <c r="F513" s="87" t="s">
        <v>120</v>
      </c>
      <c r="G513" s="88">
        <v>10</v>
      </c>
      <c r="H513" s="87" t="str">
        <f t="shared" si="425"/>
        <v>XXX312/10</v>
      </c>
      <c r="I513" s="89" t="s">
        <v>3</v>
      </c>
      <c r="J513" s="89" t="s">
        <v>3</v>
      </c>
      <c r="K513" s="65">
        <v>0.54166666666666663</v>
      </c>
      <c r="L513" s="90">
        <v>0.54374999999999996</v>
      </c>
      <c r="M513" s="117" t="s">
        <v>90</v>
      </c>
      <c r="N513" s="91">
        <v>0.56944444444444442</v>
      </c>
      <c r="O513" s="87" t="s">
        <v>19</v>
      </c>
      <c r="P513" s="87" t="str">
        <f t="shared" si="426"/>
        <v>OK</v>
      </c>
      <c r="Q513" s="4">
        <f t="shared" si="427"/>
        <v>2.5694444444444464E-2</v>
      </c>
      <c r="R513" s="4">
        <f t="shared" si="428"/>
        <v>2.0833333333333259E-3</v>
      </c>
      <c r="S513" s="4">
        <f t="shared" si="429"/>
        <v>2.777777777777779E-2</v>
      </c>
      <c r="T513" s="4">
        <f t="shared" si="431"/>
        <v>5.5555555555555358E-3</v>
      </c>
      <c r="U513" s="1">
        <v>24.6</v>
      </c>
      <c r="V513" s="1">
        <f>INDEX('Počty dní'!F:J,MATCH(E513,'Počty dní'!H:H,0),4)</f>
        <v>56</v>
      </c>
      <c r="W513" s="17">
        <f>V513*U513</f>
        <v>1377.6000000000001</v>
      </c>
      <c r="Y513" s="59"/>
      <c r="Z513" s="59"/>
      <c r="AA513" s="59"/>
    </row>
    <row r="514" spans="1:27" x14ac:dyDescent="0.25">
      <c r="A514" s="86">
        <v>842</v>
      </c>
      <c r="B514" s="87">
        <v>8142</v>
      </c>
      <c r="C514" s="87" t="s">
        <v>2</v>
      </c>
      <c r="D514" s="87"/>
      <c r="E514" s="87" t="str">
        <f t="shared" ref="E514:E515" si="436">CONCATENATE(C514,D514)</f>
        <v>X</v>
      </c>
      <c r="F514" s="87" t="s">
        <v>120</v>
      </c>
      <c r="G514" s="88">
        <v>9</v>
      </c>
      <c r="H514" s="87" t="str">
        <f t="shared" si="425"/>
        <v>XXX312/9</v>
      </c>
      <c r="I514" s="89" t="s">
        <v>3</v>
      </c>
      <c r="J514" s="89" t="s">
        <v>3</v>
      </c>
      <c r="K514" s="65">
        <v>0.59375</v>
      </c>
      <c r="L514" s="90">
        <v>0.59722222222222221</v>
      </c>
      <c r="M514" s="87" t="s">
        <v>19</v>
      </c>
      <c r="N514" s="91">
        <v>0.61805555555555558</v>
      </c>
      <c r="O514" s="117" t="s">
        <v>89</v>
      </c>
      <c r="P514" s="87" t="str">
        <f t="shared" si="426"/>
        <v>OK</v>
      </c>
      <c r="Q514" s="4">
        <f t="shared" si="427"/>
        <v>2.083333333333337E-2</v>
      </c>
      <c r="R514" s="4">
        <f t="shared" si="428"/>
        <v>3.4722222222222099E-3</v>
      </c>
      <c r="S514" s="4">
        <f t="shared" si="429"/>
        <v>2.430555555555558E-2</v>
      </c>
      <c r="T514" s="4">
        <f t="shared" si="431"/>
        <v>2.430555555555558E-2</v>
      </c>
      <c r="U514" s="1">
        <v>19.100000000000001</v>
      </c>
      <c r="V514" s="1">
        <f>INDEX('Počty dní'!F:J,MATCH(E514,'Počty dní'!H:H,0),4)</f>
        <v>56</v>
      </c>
      <c r="W514" s="17">
        <f t="shared" ref="W514:W515" si="437">V514*U514</f>
        <v>1069.6000000000001</v>
      </c>
      <c r="Y514" s="59"/>
      <c r="Z514" s="59"/>
      <c r="AA514" s="59"/>
    </row>
    <row r="515" spans="1:27" x14ac:dyDescent="0.25">
      <c r="A515" s="86">
        <v>842</v>
      </c>
      <c r="B515" s="87">
        <v>8142</v>
      </c>
      <c r="C515" s="87" t="s">
        <v>2</v>
      </c>
      <c r="D515" s="87"/>
      <c r="E515" s="87" t="str">
        <f t="shared" si="436"/>
        <v>X</v>
      </c>
      <c r="F515" s="87" t="s">
        <v>124</v>
      </c>
      <c r="G515" s="88">
        <v>56</v>
      </c>
      <c r="H515" s="87" t="str">
        <f t="shared" si="425"/>
        <v>XXX313/56</v>
      </c>
      <c r="I515" s="89" t="s">
        <v>3</v>
      </c>
      <c r="J515" s="89" t="s">
        <v>3</v>
      </c>
      <c r="K515" s="65">
        <v>0.61944444444444446</v>
      </c>
      <c r="L515" s="90">
        <v>0.62083333333333335</v>
      </c>
      <c r="M515" s="117" t="s">
        <v>89</v>
      </c>
      <c r="N515" s="91">
        <v>0.62430555555555556</v>
      </c>
      <c r="O515" s="87" t="s">
        <v>92</v>
      </c>
      <c r="P515" s="87" t="str">
        <f t="shared" si="426"/>
        <v>OK</v>
      </c>
      <c r="Q515" s="4">
        <f t="shared" si="427"/>
        <v>3.4722222222222099E-3</v>
      </c>
      <c r="R515" s="4">
        <f t="shared" si="428"/>
        <v>1.388888888888884E-3</v>
      </c>
      <c r="S515" s="4">
        <f t="shared" si="429"/>
        <v>4.8611111111110938E-3</v>
      </c>
      <c r="T515" s="4">
        <f t="shared" si="431"/>
        <v>1.388888888888884E-3</v>
      </c>
      <c r="U515" s="1">
        <v>2.7</v>
      </c>
      <c r="V515" s="1">
        <f>INDEX('Počty dní'!F:J,MATCH(E515,'Počty dní'!H:H,0),4)</f>
        <v>56</v>
      </c>
      <c r="W515" s="17">
        <f t="shared" si="437"/>
        <v>151.20000000000002</v>
      </c>
      <c r="Y515" s="59"/>
      <c r="Z515" s="59"/>
      <c r="AA515" s="59"/>
    </row>
    <row r="516" spans="1:27" x14ac:dyDescent="0.25">
      <c r="A516" s="86">
        <v>842</v>
      </c>
      <c r="B516" s="87">
        <v>8142</v>
      </c>
      <c r="C516" s="87" t="s">
        <v>2</v>
      </c>
      <c r="D516" s="87"/>
      <c r="E516" s="87" t="str">
        <f>CONCATENATE(C516,D516)</f>
        <v>X</v>
      </c>
      <c r="F516" s="87" t="s">
        <v>124</v>
      </c>
      <c r="G516" s="88">
        <v>55</v>
      </c>
      <c r="H516" s="87" t="str">
        <f>CONCATENATE(F516,"/",G516)</f>
        <v>XXX313/55</v>
      </c>
      <c r="I516" s="89" t="s">
        <v>3</v>
      </c>
      <c r="J516" s="89" t="s">
        <v>3</v>
      </c>
      <c r="K516" s="65">
        <v>0.62430555555555556</v>
      </c>
      <c r="L516" s="90">
        <v>0.625</v>
      </c>
      <c r="M516" s="87" t="s">
        <v>92</v>
      </c>
      <c r="N516" s="91">
        <v>0.62847222222222221</v>
      </c>
      <c r="O516" s="117" t="s">
        <v>89</v>
      </c>
      <c r="P516" s="87" t="str">
        <f t="shared" si="426"/>
        <v>OK</v>
      </c>
      <c r="Q516" s="4">
        <f t="shared" si="427"/>
        <v>3.4722222222222099E-3</v>
      </c>
      <c r="R516" s="4">
        <f t="shared" si="428"/>
        <v>6.9444444444444198E-4</v>
      </c>
      <c r="S516" s="4">
        <f t="shared" si="429"/>
        <v>4.1666666666666519E-3</v>
      </c>
      <c r="T516" s="4">
        <f t="shared" si="431"/>
        <v>0</v>
      </c>
      <c r="U516" s="1">
        <v>2.7</v>
      </c>
      <c r="V516" s="1">
        <f>INDEX('Počty dní'!F:J,MATCH(E516,'Počty dní'!H:H,0),4)</f>
        <v>56</v>
      </c>
      <c r="W516" s="17">
        <f>V516*U516</f>
        <v>151.20000000000002</v>
      </c>
      <c r="Y516" s="59"/>
      <c r="Z516" s="59"/>
      <c r="AA516" s="59"/>
    </row>
    <row r="517" spans="1:27" x14ac:dyDescent="0.25">
      <c r="A517" s="86">
        <v>842</v>
      </c>
      <c r="B517" s="87">
        <v>8142</v>
      </c>
      <c r="C517" s="87" t="s">
        <v>2</v>
      </c>
      <c r="D517" s="87"/>
      <c r="E517" s="87" t="str">
        <f>CONCATENATE(C517,D517)</f>
        <v>X</v>
      </c>
      <c r="F517" s="87" t="s">
        <v>120</v>
      </c>
      <c r="G517" s="88">
        <v>12</v>
      </c>
      <c r="H517" s="87" t="str">
        <f>CONCATENATE(F517,"/",G517)</f>
        <v>XXX312/12</v>
      </c>
      <c r="I517" s="89" t="s">
        <v>3</v>
      </c>
      <c r="J517" s="89" t="s">
        <v>3</v>
      </c>
      <c r="K517" s="65">
        <v>0.62847222222222221</v>
      </c>
      <c r="L517" s="90">
        <v>0.62916666666666665</v>
      </c>
      <c r="M517" s="117" t="s">
        <v>89</v>
      </c>
      <c r="N517" s="91">
        <v>0.65277777777777779</v>
      </c>
      <c r="O517" s="87" t="s">
        <v>19</v>
      </c>
      <c r="P517" s="87" t="str">
        <f t="shared" ref="P517" si="438">IF(M518=O517,"OK","POZOR")</f>
        <v>OK</v>
      </c>
      <c r="Q517" s="4">
        <f t="shared" ref="Q517" si="439">IF(ISNUMBER(G517),N517-L517,IF(F517="přejezd",N517-L517,0))</f>
        <v>2.3611111111111138E-2</v>
      </c>
      <c r="R517" s="4">
        <f t="shared" ref="R517" si="440">IF(ISNUMBER(G517),L517-K517,0)</f>
        <v>6.9444444444444198E-4</v>
      </c>
      <c r="S517" s="4">
        <f t="shared" ref="S517" si="441">Q517+R517</f>
        <v>2.430555555555558E-2</v>
      </c>
      <c r="T517" s="4">
        <f t="shared" ref="T517" si="442">K517-N516</f>
        <v>0</v>
      </c>
      <c r="U517" s="1">
        <v>23.6</v>
      </c>
      <c r="V517" s="1">
        <f>INDEX('Počty dní'!F:J,MATCH(E517,'Počty dní'!H:H,0),4)</f>
        <v>56</v>
      </c>
      <c r="W517" s="17">
        <f>V517*U517</f>
        <v>1321.6000000000001</v>
      </c>
      <c r="Y517" s="59"/>
      <c r="Z517" s="59"/>
      <c r="AA517" s="59"/>
    </row>
    <row r="518" spans="1:27" x14ac:dyDescent="0.25">
      <c r="A518" s="86">
        <v>842</v>
      </c>
      <c r="B518" s="87">
        <v>8142</v>
      </c>
      <c r="C518" s="87" t="s">
        <v>2</v>
      </c>
      <c r="D518" s="87"/>
      <c r="E518" s="87" t="str">
        <f>CONCATENATE(C518,D518)</f>
        <v>X</v>
      </c>
      <c r="F518" s="87" t="s">
        <v>120</v>
      </c>
      <c r="G518" s="88">
        <v>11</v>
      </c>
      <c r="H518" s="87" t="str">
        <f>CONCATENATE(F518,"/",G518)</f>
        <v>XXX312/11</v>
      </c>
      <c r="I518" s="89" t="s">
        <v>3</v>
      </c>
      <c r="J518" s="89" t="s">
        <v>3</v>
      </c>
      <c r="K518" s="65">
        <v>0.6791666666666667</v>
      </c>
      <c r="L518" s="90">
        <v>0.68055555555555558</v>
      </c>
      <c r="M518" s="87" t="s">
        <v>19</v>
      </c>
      <c r="N518" s="91">
        <v>0.70138888888888884</v>
      </c>
      <c r="O518" s="117" t="s">
        <v>89</v>
      </c>
      <c r="P518" s="87" t="str">
        <f t="shared" ref="P518:P519" si="443">IF(M519=O518,"OK","POZOR")</f>
        <v>OK</v>
      </c>
      <c r="Q518" s="4">
        <f t="shared" ref="Q518:Q520" si="444">IF(ISNUMBER(G518),N518-L518,IF(F518="přejezd",N518-L518,0))</f>
        <v>2.0833333333333259E-2</v>
      </c>
      <c r="R518" s="4">
        <f t="shared" ref="R518:R520" si="445">IF(ISNUMBER(G518),L518-K518,0)</f>
        <v>1.388888888888884E-3</v>
      </c>
      <c r="S518" s="4">
        <f t="shared" ref="S518:S520" si="446">Q518+R518</f>
        <v>2.2222222222222143E-2</v>
      </c>
      <c r="T518" s="4">
        <f t="shared" ref="T518:T520" si="447">K518-N517</f>
        <v>2.6388888888888906E-2</v>
      </c>
      <c r="U518" s="1">
        <v>19.100000000000001</v>
      </c>
      <c r="V518" s="1">
        <f>INDEX('Počty dní'!F:J,MATCH(E518,'Počty dní'!H:H,0),4)</f>
        <v>56</v>
      </c>
      <c r="W518" s="17">
        <f>V518*U518</f>
        <v>1069.6000000000001</v>
      </c>
      <c r="Y518" s="59"/>
      <c r="Z518" s="59"/>
      <c r="AA518" s="59"/>
    </row>
    <row r="519" spans="1:27" x14ac:dyDescent="0.25">
      <c r="A519" s="86">
        <v>842</v>
      </c>
      <c r="B519" s="87">
        <v>8142</v>
      </c>
      <c r="C519" s="87" t="s">
        <v>2</v>
      </c>
      <c r="D519" s="87"/>
      <c r="E519" s="87" t="str">
        <f t="shared" ref="E519:E520" si="448">CONCATENATE(C519,D519)</f>
        <v>X</v>
      </c>
      <c r="F519" s="87" t="s">
        <v>120</v>
      </c>
      <c r="G519" s="88">
        <v>14</v>
      </c>
      <c r="H519" s="87" t="str">
        <f t="shared" ref="H519" si="449">CONCATENATE(F519,"/",G519)</f>
        <v>XXX312/14</v>
      </c>
      <c r="I519" s="89" t="s">
        <v>3</v>
      </c>
      <c r="J519" s="89" t="s">
        <v>3</v>
      </c>
      <c r="K519" s="65">
        <v>0.71388888888888891</v>
      </c>
      <c r="L519" s="90">
        <v>0.71597222222222223</v>
      </c>
      <c r="M519" s="117" t="s">
        <v>89</v>
      </c>
      <c r="N519" s="91">
        <v>0.73611111111111116</v>
      </c>
      <c r="O519" s="87" t="s">
        <v>19</v>
      </c>
      <c r="P519" s="87" t="str">
        <f t="shared" si="443"/>
        <v>OK</v>
      </c>
      <c r="Q519" s="4">
        <f t="shared" si="444"/>
        <v>2.0138888888888928E-2</v>
      </c>
      <c r="R519" s="4">
        <f t="shared" si="445"/>
        <v>2.0833333333333259E-3</v>
      </c>
      <c r="S519" s="4">
        <f t="shared" si="446"/>
        <v>2.2222222222222254E-2</v>
      </c>
      <c r="T519" s="4">
        <f t="shared" si="447"/>
        <v>1.2500000000000067E-2</v>
      </c>
      <c r="U519" s="1">
        <v>19.100000000000001</v>
      </c>
      <c r="V519" s="1">
        <f>INDEX('Počty dní'!F:J,MATCH(E519,'Počty dní'!H:H,0),4)</f>
        <v>56</v>
      </c>
      <c r="W519" s="17">
        <f t="shared" ref="W519:W520" si="450">V519*U519</f>
        <v>1069.6000000000001</v>
      </c>
      <c r="Y519" s="59"/>
      <c r="Z519" s="59"/>
      <c r="AA519" s="59"/>
    </row>
    <row r="520" spans="1:27" ht="15.75" thickBot="1" x14ac:dyDescent="0.3">
      <c r="A520" s="92">
        <v>842</v>
      </c>
      <c r="B520" s="93">
        <v>8142</v>
      </c>
      <c r="C520" s="93" t="s">
        <v>2</v>
      </c>
      <c r="D520" s="93"/>
      <c r="E520" s="93" t="str">
        <f t="shared" si="448"/>
        <v>X</v>
      </c>
      <c r="F520" s="93" t="s">
        <v>120</v>
      </c>
      <c r="G520" s="94">
        <v>13</v>
      </c>
      <c r="H520" s="93" t="str">
        <f>CONCATENATE(F520,"/",G520)</f>
        <v>XXX312/13</v>
      </c>
      <c r="I520" s="95" t="s">
        <v>3</v>
      </c>
      <c r="J520" s="95" t="s">
        <v>3</v>
      </c>
      <c r="K520" s="70">
        <v>0.76249999999999996</v>
      </c>
      <c r="L520" s="96">
        <v>0.76388888888888884</v>
      </c>
      <c r="M520" s="93" t="s">
        <v>19</v>
      </c>
      <c r="N520" s="97">
        <v>0.78472222222222221</v>
      </c>
      <c r="O520" s="134" t="s">
        <v>89</v>
      </c>
      <c r="P520" s="93"/>
      <c r="Q520" s="19">
        <f t="shared" si="444"/>
        <v>2.083333333333337E-2</v>
      </c>
      <c r="R520" s="19">
        <f t="shared" si="445"/>
        <v>1.388888888888884E-3</v>
      </c>
      <c r="S520" s="19">
        <f t="shared" si="446"/>
        <v>2.2222222222222254E-2</v>
      </c>
      <c r="T520" s="19">
        <f t="shared" si="447"/>
        <v>2.6388888888888795E-2</v>
      </c>
      <c r="U520" s="18">
        <v>19.100000000000001</v>
      </c>
      <c r="V520" s="18">
        <f>INDEX('Počty dní'!F:J,MATCH(E520,'Počty dní'!H:H,0),4)</f>
        <v>56</v>
      </c>
      <c r="W520" s="20">
        <f t="shared" si="450"/>
        <v>1069.6000000000001</v>
      </c>
      <c r="Y520" s="59"/>
      <c r="Z520" s="59"/>
      <c r="AA520" s="59"/>
    </row>
    <row r="521" spans="1:27" ht="15.75" thickBot="1" x14ac:dyDescent="0.3">
      <c r="A521" s="106" t="str">
        <f ca="1">CONCATENATE(INDIRECT("R[-3]C[0]",FALSE),"celkem")</f>
        <v>842celkem</v>
      </c>
      <c r="B521" s="107"/>
      <c r="C521" s="107" t="str">
        <f ca="1">INDIRECT("R[-1]C[12]",FALSE)</f>
        <v>Studená,,ul.1.máje aut.st.</v>
      </c>
      <c r="D521" s="108"/>
      <c r="E521" s="107"/>
      <c r="F521" s="108"/>
      <c r="G521" s="109"/>
      <c r="H521" s="110"/>
      <c r="I521" s="111"/>
      <c r="J521" s="112" t="str">
        <f ca="1">INDIRECT("R[-3]C[0]",FALSE)</f>
        <v>S</v>
      </c>
      <c r="K521" s="113"/>
      <c r="L521" s="114"/>
      <c r="M521" s="115"/>
      <c r="N521" s="114"/>
      <c r="O521" s="116"/>
      <c r="P521" s="107"/>
      <c r="Q521" s="8">
        <f>SUM(Q507:Q520)</f>
        <v>0.24236111111111139</v>
      </c>
      <c r="R521" s="8">
        <f>SUM(R507:R520)</f>
        <v>2.0138888888888817E-2</v>
      </c>
      <c r="S521" s="8">
        <f>SUM(S507:S520)</f>
        <v>0.26250000000000018</v>
      </c>
      <c r="T521" s="8">
        <f>SUM(T507:T520)</f>
        <v>0.34861111111111098</v>
      </c>
      <c r="U521" s="9">
        <f>SUM(U507:U520)</f>
        <v>215.89999999999995</v>
      </c>
      <c r="V521" s="10"/>
      <c r="W521" s="11">
        <f>SUM(W507:W520)</f>
        <v>12090.400000000001</v>
      </c>
      <c r="Y521" s="59"/>
      <c r="Z521" s="59"/>
      <c r="AA521" s="59"/>
    </row>
    <row r="522" spans="1:27" x14ac:dyDescent="0.25">
      <c r="L522" s="78"/>
      <c r="N522" s="79"/>
      <c r="O522" s="126"/>
      <c r="Q522" s="2"/>
      <c r="R522" s="2"/>
      <c r="S522" s="2"/>
      <c r="T522" s="2"/>
      <c r="Y522" s="59"/>
      <c r="Z522" s="59"/>
      <c r="AA522" s="59"/>
    </row>
    <row r="523" spans="1:27" ht="15.75" thickBot="1" x14ac:dyDescent="0.3">
      <c r="L523" s="78"/>
      <c r="N523" s="79"/>
      <c r="Q523" s="2"/>
      <c r="R523" s="2"/>
      <c r="S523" s="2"/>
      <c r="T523" s="2"/>
      <c r="Y523" s="59"/>
      <c r="Z523" s="59"/>
      <c r="AA523" s="59"/>
    </row>
    <row r="524" spans="1:27" x14ac:dyDescent="0.25">
      <c r="A524" s="80">
        <v>843</v>
      </c>
      <c r="B524" s="81">
        <v>8143</v>
      </c>
      <c r="C524" s="81" t="s">
        <v>2</v>
      </c>
      <c r="D524" s="81"/>
      <c r="E524" s="81" t="str">
        <f>CONCATENATE(C524,D524)</f>
        <v>X</v>
      </c>
      <c r="F524" s="81" t="s">
        <v>121</v>
      </c>
      <c r="G524" s="82">
        <v>2</v>
      </c>
      <c r="H524" s="81" t="str">
        <f t="shared" ref="H524:H531" si="451">CONCATENATE(F524,"/",G524)</f>
        <v>XXX311/2</v>
      </c>
      <c r="I524" s="83" t="s">
        <v>3</v>
      </c>
      <c r="J524" s="83" t="s">
        <v>3</v>
      </c>
      <c r="K524" s="67">
        <v>0.19652777777777777</v>
      </c>
      <c r="L524" s="84">
        <v>0.19791666666666666</v>
      </c>
      <c r="M524" s="81" t="s">
        <v>50</v>
      </c>
      <c r="N524" s="85">
        <v>0.23611111111111113</v>
      </c>
      <c r="O524" s="81" t="s">
        <v>19</v>
      </c>
      <c r="P524" s="81" t="str">
        <f t="shared" ref="P524:P530" si="452">IF(M525=O524,"OK","POZOR")</f>
        <v>OK</v>
      </c>
      <c r="Q524" s="14">
        <f t="shared" ref="Q524:Q531" si="453">IF(ISNUMBER(G524),N524-L524,IF(F524="přejezd",N524-L524,0))</f>
        <v>3.8194444444444475E-2</v>
      </c>
      <c r="R524" s="14">
        <f t="shared" ref="R524:R531" si="454">IF(ISNUMBER(G524),L524-K524,0)</f>
        <v>1.388888888888884E-3</v>
      </c>
      <c r="S524" s="14">
        <f t="shared" ref="S524:S531" si="455">Q524+R524</f>
        <v>3.9583333333333359E-2</v>
      </c>
      <c r="T524" s="14"/>
      <c r="U524" s="13">
        <v>32.799999999999997</v>
      </c>
      <c r="V524" s="13">
        <f>INDEX('Počty dní'!F:J,MATCH(E524,'Počty dní'!H:H,0),4)</f>
        <v>56</v>
      </c>
      <c r="W524" s="16">
        <f>V524*U524</f>
        <v>1836.7999999999997</v>
      </c>
      <c r="Y524" s="59"/>
      <c r="Z524" s="59"/>
      <c r="AA524" s="59"/>
    </row>
    <row r="525" spans="1:27" x14ac:dyDescent="0.25">
      <c r="A525" s="86">
        <v>843</v>
      </c>
      <c r="B525" s="87">
        <v>8143</v>
      </c>
      <c r="C525" s="87" t="s">
        <v>2</v>
      </c>
      <c r="D525" s="87"/>
      <c r="E525" s="87" t="str">
        <f t="shared" ref="E525:E526" si="456">CONCATENATE(C525,D525)</f>
        <v>X</v>
      </c>
      <c r="F525" s="87" t="s">
        <v>123</v>
      </c>
      <c r="G525" s="88">
        <v>1</v>
      </c>
      <c r="H525" s="87" t="str">
        <f t="shared" si="451"/>
        <v>XXX294/1</v>
      </c>
      <c r="I525" s="89" t="s">
        <v>3</v>
      </c>
      <c r="J525" s="89" t="s">
        <v>3</v>
      </c>
      <c r="K525" s="65">
        <v>0.2361111111111111</v>
      </c>
      <c r="L525" s="90">
        <v>0.23680555555555555</v>
      </c>
      <c r="M525" s="87" t="s">
        <v>19</v>
      </c>
      <c r="N525" s="91">
        <v>0.25208333333333333</v>
      </c>
      <c r="O525" s="87" t="s">
        <v>19</v>
      </c>
      <c r="P525" s="87" t="str">
        <f t="shared" si="452"/>
        <v>OK</v>
      </c>
      <c r="Q525" s="4">
        <f t="shared" si="453"/>
        <v>1.5277777777777779E-2</v>
      </c>
      <c r="R525" s="4">
        <f t="shared" si="454"/>
        <v>6.9444444444444198E-4</v>
      </c>
      <c r="S525" s="4">
        <f t="shared" si="455"/>
        <v>1.5972222222222221E-2</v>
      </c>
      <c r="T525" s="4">
        <f t="shared" ref="T525:T531" si="457">K525-N524</f>
        <v>0</v>
      </c>
      <c r="U525" s="1">
        <v>14.8</v>
      </c>
      <c r="V525" s="1">
        <f>INDEX('Počty dní'!F:J,MATCH(E525,'Počty dní'!H:H,0),4)</f>
        <v>56</v>
      </c>
      <c r="W525" s="17">
        <f t="shared" ref="W525:W526" si="458">V525*U525</f>
        <v>828.80000000000007</v>
      </c>
      <c r="Y525" s="59"/>
      <c r="Z525" s="59"/>
      <c r="AA525" s="59"/>
    </row>
    <row r="526" spans="1:27" x14ac:dyDescent="0.25">
      <c r="A526" s="86">
        <v>843</v>
      </c>
      <c r="B526" s="87">
        <v>8143</v>
      </c>
      <c r="C526" s="87" t="s">
        <v>2</v>
      </c>
      <c r="D526" s="87"/>
      <c r="E526" s="87" t="str">
        <f t="shared" si="456"/>
        <v>X</v>
      </c>
      <c r="F526" s="87" t="s">
        <v>121</v>
      </c>
      <c r="G526" s="88">
        <v>5</v>
      </c>
      <c r="H526" s="87" t="str">
        <f t="shared" si="451"/>
        <v>XXX311/5</v>
      </c>
      <c r="I526" s="89" t="s">
        <v>3</v>
      </c>
      <c r="J526" s="89" t="s">
        <v>3</v>
      </c>
      <c r="K526" s="65">
        <v>0.25208333333333333</v>
      </c>
      <c r="L526" s="90">
        <v>0.25347222222222221</v>
      </c>
      <c r="M526" s="87" t="s">
        <v>19</v>
      </c>
      <c r="N526" s="91">
        <v>0.3</v>
      </c>
      <c r="O526" s="87" t="s">
        <v>50</v>
      </c>
      <c r="P526" s="87" t="str">
        <f t="shared" si="452"/>
        <v>OK</v>
      </c>
      <c r="Q526" s="4">
        <f t="shared" si="453"/>
        <v>4.6527777777777779E-2</v>
      </c>
      <c r="R526" s="4">
        <f t="shared" si="454"/>
        <v>1.388888888888884E-3</v>
      </c>
      <c r="S526" s="4">
        <f t="shared" si="455"/>
        <v>4.7916666666666663E-2</v>
      </c>
      <c r="T526" s="4">
        <f t="shared" si="457"/>
        <v>0</v>
      </c>
      <c r="U526" s="1">
        <v>32.4</v>
      </c>
      <c r="V526" s="1">
        <f>INDEX('Počty dní'!F:J,MATCH(E526,'Počty dní'!H:H,0),4)</f>
        <v>56</v>
      </c>
      <c r="W526" s="17">
        <f t="shared" si="458"/>
        <v>1814.3999999999999</v>
      </c>
      <c r="Y526" s="59"/>
      <c r="Z526" s="59"/>
      <c r="AA526" s="59"/>
    </row>
    <row r="527" spans="1:27" x14ac:dyDescent="0.25">
      <c r="A527" s="86">
        <v>843</v>
      </c>
      <c r="B527" s="87">
        <v>8143</v>
      </c>
      <c r="C527" s="87" t="s">
        <v>2</v>
      </c>
      <c r="D527" s="87"/>
      <c r="E527" s="87" t="str">
        <f>CONCATENATE(C527,D527)</f>
        <v>X</v>
      </c>
      <c r="F527" s="87" t="s">
        <v>121</v>
      </c>
      <c r="G527" s="88">
        <v>12</v>
      </c>
      <c r="H527" s="87" t="str">
        <f t="shared" si="451"/>
        <v>XXX311/12</v>
      </c>
      <c r="I527" s="89" t="s">
        <v>3</v>
      </c>
      <c r="J527" s="89" t="s">
        <v>3</v>
      </c>
      <c r="K527" s="65">
        <v>0.52777777777777779</v>
      </c>
      <c r="L527" s="90">
        <v>0.53125</v>
      </c>
      <c r="M527" s="87" t="s">
        <v>50</v>
      </c>
      <c r="N527" s="91">
        <v>0.57986111111111105</v>
      </c>
      <c r="O527" s="87" t="s">
        <v>19</v>
      </c>
      <c r="P527" s="87" t="str">
        <f t="shared" si="452"/>
        <v>OK</v>
      </c>
      <c r="Q527" s="4">
        <f t="shared" si="453"/>
        <v>4.8611111111111049E-2</v>
      </c>
      <c r="R527" s="4">
        <f t="shared" si="454"/>
        <v>3.4722222222222099E-3</v>
      </c>
      <c r="S527" s="4">
        <f t="shared" si="455"/>
        <v>5.2083333333333259E-2</v>
      </c>
      <c r="T527" s="4">
        <f t="shared" si="457"/>
        <v>0.2277777777777778</v>
      </c>
      <c r="U527" s="1">
        <v>32.799999999999997</v>
      </c>
      <c r="V527" s="1">
        <f>INDEX('Počty dní'!F:J,MATCH(E527,'Počty dní'!H:H,0),4)</f>
        <v>56</v>
      </c>
      <c r="W527" s="17">
        <f>V527*U527</f>
        <v>1836.7999999999997</v>
      </c>
      <c r="Y527" s="59"/>
      <c r="Z527" s="59"/>
      <c r="AA527" s="59"/>
    </row>
    <row r="528" spans="1:27" x14ac:dyDescent="0.25">
      <c r="A528" s="86">
        <v>843</v>
      </c>
      <c r="B528" s="87">
        <v>8143</v>
      </c>
      <c r="C528" s="87" t="s">
        <v>2</v>
      </c>
      <c r="D528" s="87"/>
      <c r="E528" s="87" t="str">
        <f>CONCATENATE(C528,D528)</f>
        <v>X</v>
      </c>
      <c r="F528" s="87" t="s">
        <v>121</v>
      </c>
      <c r="G528" s="88">
        <v>15</v>
      </c>
      <c r="H528" s="87" t="str">
        <f t="shared" si="451"/>
        <v>XXX311/15</v>
      </c>
      <c r="I528" s="89" t="s">
        <v>3</v>
      </c>
      <c r="J528" s="89" t="s">
        <v>3</v>
      </c>
      <c r="K528" s="65">
        <v>0.57986111111111116</v>
      </c>
      <c r="L528" s="90">
        <v>0.58333333333333337</v>
      </c>
      <c r="M528" s="87" t="s">
        <v>19</v>
      </c>
      <c r="N528" s="91">
        <v>0.63124999999999998</v>
      </c>
      <c r="O528" s="87" t="s">
        <v>50</v>
      </c>
      <c r="P528" s="87" t="str">
        <f t="shared" si="452"/>
        <v>OK</v>
      </c>
      <c r="Q528" s="4">
        <f t="shared" si="453"/>
        <v>4.7916666666666607E-2</v>
      </c>
      <c r="R528" s="4">
        <f t="shared" si="454"/>
        <v>3.4722222222222099E-3</v>
      </c>
      <c r="S528" s="4">
        <f t="shared" si="455"/>
        <v>5.1388888888888817E-2</v>
      </c>
      <c r="T528" s="4">
        <f t="shared" si="457"/>
        <v>0</v>
      </c>
      <c r="U528" s="1">
        <v>32.799999999999997</v>
      </c>
      <c r="V528" s="1">
        <f>INDEX('Počty dní'!F:J,MATCH(E528,'Počty dní'!H:H,0),4)</f>
        <v>56</v>
      </c>
      <c r="W528" s="17">
        <f>V528*U528</f>
        <v>1836.7999999999997</v>
      </c>
      <c r="Y528" s="59"/>
      <c r="Z528" s="59"/>
      <c r="AA528" s="59"/>
    </row>
    <row r="529" spans="1:27" x14ac:dyDescent="0.25">
      <c r="A529" s="86">
        <v>843</v>
      </c>
      <c r="B529" s="87">
        <v>8143</v>
      </c>
      <c r="C529" s="87" t="s">
        <v>2</v>
      </c>
      <c r="D529" s="87"/>
      <c r="E529" s="87" t="str">
        <f>CONCATENATE(C529,D529)</f>
        <v>X</v>
      </c>
      <c r="F529" s="87" t="s">
        <v>121</v>
      </c>
      <c r="G529" s="88">
        <v>18</v>
      </c>
      <c r="H529" s="87" t="str">
        <f t="shared" si="451"/>
        <v>XXX311/18</v>
      </c>
      <c r="I529" s="89" t="s">
        <v>3</v>
      </c>
      <c r="J529" s="89" t="s">
        <v>3</v>
      </c>
      <c r="K529" s="65">
        <v>0.65416666666666667</v>
      </c>
      <c r="L529" s="90">
        <v>0.65625</v>
      </c>
      <c r="M529" s="87" t="s">
        <v>50</v>
      </c>
      <c r="N529" s="91">
        <v>0.69930555555555562</v>
      </c>
      <c r="O529" s="87" t="s">
        <v>19</v>
      </c>
      <c r="P529" s="87" t="str">
        <f t="shared" si="452"/>
        <v>OK</v>
      </c>
      <c r="Q529" s="4">
        <f t="shared" si="453"/>
        <v>4.3055555555555625E-2</v>
      </c>
      <c r="R529" s="4">
        <f t="shared" si="454"/>
        <v>2.0833333333333259E-3</v>
      </c>
      <c r="S529" s="4">
        <f t="shared" si="455"/>
        <v>4.5138888888888951E-2</v>
      </c>
      <c r="T529" s="4">
        <f t="shared" si="457"/>
        <v>2.2916666666666696E-2</v>
      </c>
      <c r="U529" s="1">
        <v>28.9</v>
      </c>
      <c r="V529" s="1">
        <f>INDEX('Počty dní'!F:J,MATCH(E529,'Počty dní'!H:H,0),4)</f>
        <v>56</v>
      </c>
      <c r="W529" s="17">
        <f>V529*U529</f>
        <v>1618.3999999999999</v>
      </c>
      <c r="Y529" s="59"/>
      <c r="Z529" s="59"/>
      <c r="AA529" s="59"/>
    </row>
    <row r="530" spans="1:27" x14ac:dyDescent="0.25">
      <c r="A530" s="86">
        <v>843</v>
      </c>
      <c r="B530" s="87">
        <v>8143</v>
      </c>
      <c r="C530" s="87" t="s">
        <v>2</v>
      </c>
      <c r="D530" s="87"/>
      <c r="E530" s="87" t="str">
        <f>CONCATENATE(C530,D530)</f>
        <v>X</v>
      </c>
      <c r="F530" s="87" t="s">
        <v>123</v>
      </c>
      <c r="G530" s="88">
        <v>6</v>
      </c>
      <c r="H530" s="87" t="str">
        <f>CONCATENATE(F530,"/",G530)</f>
        <v>XXX294/6</v>
      </c>
      <c r="I530" s="89" t="s">
        <v>3</v>
      </c>
      <c r="J530" s="89" t="s">
        <v>3</v>
      </c>
      <c r="K530" s="65">
        <v>0.70277777777777772</v>
      </c>
      <c r="L530" s="90">
        <v>0.70486111111111116</v>
      </c>
      <c r="M530" s="87" t="s">
        <v>19</v>
      </c>
      <c r="N530" s="91">
        <v>0.72013888888888888</v>
      </c>
      <c r="O530" s="87" t="s">
        <v>19</v>
      </c>
      <c r="P530" s="87" t="str">
        <f t="shared" si="452"/>
        <v>OK</v>
      </c>
      <c r="Q530" s="4">
        <f t="shared" si="453"/>
        <v>1.5277777777777724E-2</v>
      </c>
      <c r="R530" s="4">
        <f t="shared" si="454"/>
        <v>2.083333333333437E-3</v>
      </c>
      <c r="S530" s="4">
        <f t="shared" si="455"/>
        <v>1.736111111111116E-2</v>
      </c>
      <c r="T530" s="4">
        <f t="shared" si="457"/>
        <v>3.4722222222220989E-3</v>
      </c>
      <c r="U530" s="1">
        <v>14.8</v>
      </c>
      <c r="V530" s="1">
        <f>INDEX('Počty dní'!F:J,MATCH(E530,'Počty dní'!H:H,0),4)</f>
        <v>56</v>
      </c>
      <c r="W530" s="17">
        <f>V530*U530</f>
        <v>828.80000000000007</v>
      </c>
      <c r="Y530" s="59"/>
      <c r="Z530" s="59"/>
      <c r="AA530" s="59"/>
    </row>
    <row r="531" spans="1:27" ht="15.75" thickBot="1" x14ac:dyDescent="0.3">
      <c r="A531" s="86">
        <v>843</v>
      </c>
      <c r="B531" s="87">
        <v>8143</v>
      </c>
      <c r="C531" s="87" t="s">
        <v>2</v>
      </c>
      <c r="D531" s="87"/>
      <c r="E531" s="87" t="str">
        <f>CONCATENATE(C531,D531)</f>
        <v>X</v>
      </c>
      <c r="F531" s="87" t="s">
        <v>121</v>
      </c>
      <c r="G531" s="88">
        <v>21</v>
      </c>
      <c r="H531" s="87" t="str">
        <f t="shared" si="451"/>
        <v>XXX311/21</v>
      </c>
      <c r="I531" s="89" t="s">
        <v>3</v>
      </c>
      <c r="J531" s="89" t="s">
        <v>3</v>
      </c>
      <c r="K531" s="65">
        <v>0.72083333333333333</v>
      </c>
      <c r="L531" s="90">
        <v>0.72222222222222221</v>
      </c>
      <c r="M531" s="87" t="s">
        <v>19</v>
      </c>
      <c r="N531" s="91">
        <v>0.75624999999999998</v>
      </c>
      <c r="O531" s="87" t="s">
        <v>50</v>
      </c>
      <c r="P531" s="87"/>
      <c r="Q531" s="4">
        <f t="shared" si="453"/>
        <v>3.4027777777777768E-2</v>
      </c>
      <c r="R531" s="4">
        <f t="shared" si="454"/>
        <v>1.388888888888884E-3</v>
      </c>
      <c r="S531" s="4">
        <f t="shared" si="455"/>
        <v>3.5416666666666652E-2</v>
      </c>
      <c r="T531" s="4">
        <f t="shared" si="457"/>
        <v>6.9444444444444198E-4</v>
      </c>
      <c r="U531" s="1">
        <v>30.8</v>
      </c>
      <c r="V531" s="1">
        <f>INDEX('Počty dní'!F:J,MATCH(E531,'Počty dní'!H:H,0),4)</f>
        <v>56</v>
      </c>
      <c r="W531" s="17">
        <f>V531*U531</f>
        <v>1724.8</v>
      </c>
      <c r="Y531" s="59"/>
      <c r="Z531" s="59"/>
      <c r="AA531" s="59"/>
    </row>
    <row r="532" spans="1:27" ht="15.75" thickBot="1" x14ac:dyDescent="0.3">
      <c r="A532" s="106" t="str">
        <f ca="1">CONCATENATE(INDIRECT("R[-3]C[0]",FALSE),"celkem")</f>
        <v>843celkem</v>
      </c>
      <c r="B532" s="107"/>
      <c r="C532" s="107" t="str">
        <f ca="1">INDIRECT("R[-1]C[12]",FALSE)</f>
        <v>Třešť,,nám.</v>
      </c>
      <c r="D532" s="108"/>
      <c r="E532" s="107"/>
      <c r="F532" s="108"/>
      <c r="G532" s="109"/>
      <c r="H532" s="110"/>
      <c r="I532" s="111"/>
      <c r="J532" s="112" t="str">
        <f ca="1">INDIRECT("R[-3]C[0]",FALSE)</f>
        <v>S</v>
      </c>
      <c r="K532" s="113"/>
      <c r="L532" s="114"/>
      <c r="M532" s="115"/>
      <c r="N532" s="114"/>
      <c r="O532" s="116"/>
      <c r="P532" s="107"/>
      <c r="Q532" s="8">
        <f>SUM(Q524:Q531)</f>
        <v>0.28888888888888881</v>
      </c>
      <c r="R532" s="8">
        <f t="shared" ref="R532:T532" si="459">SUM(R524:R531)</f>
        <v>1.5972222222222276E-2</v>
      </c>
      <c r="S532" s="8">
        <f t="shared" si="459"/>
        <v>0.30486111111111108</v>
      </c>
      <c r="T532" s="8">
        <f t="shared" si="459"/>
        <v>0.25486111111111104</v>
      </c>
      <c r="U532" s="9">
        <f>SUM(U524:U531)</f>
        <v>220.10000000000002</v>
      </c>
      <c r="V532" s="10"/>
      <c r="W532" s="11">
        <f>SUM(W524:W531)</f>
        <v>12325.599999999997</v>
      </c>
      <c r="Y532" s="59"/>
      <c r="Z532" s="59"/>
      <c r="AA532" s="59"/>
    </row>
    <row r="533" spans="1:27" x14ac:dyDescent="0.25">
      <c r="Y533" s="59"/>
      <c r="Z533" s="59"/>
      <c r="AA533" s="59"/>
    </row>
    <row r="534" spans="1:27" ht="15.75" thickBot="1" x14ac:dyDescent="0.3">
      <c r="Y534" s="59"/>
      <c r="Z534" s="59"/>
      <c r="AA534" s="59"/>
    </row>
    <row r="535" spans="1:27" x14ac:dyDescent="0.25">
      <c r="A535" s="80">
        <v>844</v>
      </c>
      <c r="B535" s="81">
        <v>8144</v>
      </c>
      <c r="C535" s="81" t="s">
        <v>2</v>
      </c>
      <c r="D535" s="81"/>
      <c r="E535" s="81" t="str">
        <f>CONCATENATE(C535,D535)</f>
        <v>X</v>
      </c>
      <c r="F535" s="81" t="s">
        <v>32</v>
      </c>
      <c r="G535" s="82">
        <v>2</v>
      </c>
      <c r="H535" s="81" t="str">
        <f t="shared" ref="H535:H544" si="460">CONCATENATE(F535,"/",G535)</f>
        <v>XXX320/2</v>
      </c>
      <c r="I535" s="83" t="s">
        <v>3</v>
      </c>
      <c r="J535" s="83" t="s">
        <v>18</v>
      </c>
      <c r="K535" s="67">
        <v>0.2</v>
      </c>
      <c r="L535" s="84">
        <v>0.20208333333333331</v>
      </c>
      <c r="M535" s="81" t="s">
        <v>33</v>
      </c>
      <c r="N535" s="85">
        <v>0.22569444444444445</v>
      </c>
      <c r="O535" s="81" t="s">
        <v>9</v>
      </c>
      <c r="P535" s="81" t="str">
        <f t="shared" ref="P535:P543" si="461">IF(M536=O535,"OK","POZOR")</f>
        <v>OK</v>
      </c>
      <c r="Q535" s="14">
        <f t="shared" ref="Q535:Q544" si="462">IF(ISNUMBER(G535),N535-L535,IF(F535="přejezd",N535-L535,0))</f>
        <v>2.3611111111111138E-2</v>
      </c>
      <c r="R535" s="14">
        <f t="shared" ref="R535:R544" si="463">IF(ISNUMBER(G535),L535-K535,0)</f>
        <v>2.0833333333332982E-3</v>
      </c>
      <c r="S535" s="14">
        <f t="shared" ref="S535:S544" si="464">Q535+R535</f>
        <v>2.5694444444444436E-2</v>
      </c>
      <c r="T535" s="14"/>
      <c r="U535" s="13">
        <v>19.5</v>
      </c>
      <c r="V535" s="13">
        <f>INDEX('Počty dní'!F:J,MATCH(E535,'Počty dní'!H:H,0),4)</f>
        <v>56</v>
      </c>
      <c r="W535" s="16">
        <f>V535*U535</f>
        <v>1092</v>
      </c>
      <c r="Y535" s="59"/>
      <c r="Z535" s="59"/>
      <c r="AA535" s="59"/>
    </row>
    <row r="536" spans="1:27" x14ac:dyDescent="0.25">
      <c r="A536" s="86">
        <v>844</v>
      </c>
      <c r="B536" s="87">
        <v>8144</v>
      </c>
      <c r="C536" s="87" t="s">
        <v>2</v>
      </c>
      <c r="D536" s="87"/>
      <c r="E536" s="87" t="str">
        <f t="shared" ref="E536:E544" si="465">CONCATENATE(C536,D536)</f>
        <v>X</v>
      </c>
      <c r="F536" s="87" t="s">
        <v>32</v>
      </c>
      <c r="G536" s="88">
        <v>1</v>
      </c>
      <c r="H536" s="87" t="str">
        <f t="shared" si="460"/>
        <v>XXX320/1</v>
      </c>
      <c r="I536" s="89" t="s">
        <v>3</v>
      </c>
      <c r="J536" s="89" t="s">
        <v>18</v>
      </c>
      <c r="K536" s="65">
        <v>0.25</v>
      </c>
      <c r="L536" s="90">
        <v>0.25138888888888888</v>
      </c>
      <c r="M536" s="87" t="s">
        <v>9</v>
      </c>
      <c r="N536" s="91">
        <v>0.27430555555555552</v>
      </c>
      <c r="O536" s="87" t="s">
        <v>33</v>
      </c>
      <c r="P536" s="87" t="str">
        <f t="shared" si="461"/>
        <v>OK</v>
      </c>
      <c r="Q536" s="4">
        <f t="shared" si="462"/>
        <v>2.2916666666666641E-2</v>
      </c>
      <c r="R536" s="4">
        <f t="shared" si="463"/>
        <v>1.388888888888884E-3</v>
      </c>
      <c r="S536" s="4">
        <f t="shared" si="464"/>
        <v>2.4305555555555525E-2</v>
      </c>
      <c r="T536" s="4">
        <f t="shared" ref="T536:T544" si="466">K536-N535</f>
        <v>2.4305555555555552E-2</v>
      </c>
      <c r="U536" s="1">
        <v>19.5</v>
      </c>
      <c r="V536" s="1">
        <f>INDEX('Počty dní'!F:J,MATCH(E536,'Počty dní'!H:H,0),4)</f>
        <v>56</v>
      </c>
      <c r="W536" s="17">
        <f t="shared" ref="W536:W544" si="467">V536*U536</f>
        <v>1092</v>
      </c>
      <c r="Y536" s="59"/>
      <c r="Z536" s="59"/>
      <c r="AA536" s="59"/>
    </row>
    <row r="537" spans="1:27" x14ac:dyDescent="0.25">
      <c r="A537" s="86">
        <v>844</v>
      </c>
      <c r="B537" s="87">
        <v>8144</v>
      </c>
      <c r="C537" s="87" t="s">
        <v>2</v>
      </c>
      <c r="D537" s="87"/>
      <c r="E537" s="87" t="str">
        <f>CONCATENATE(C537,D537)</f>
        <v>X</v>
      </c>
      <c r="F537" s="87" t="s">
        <v>32</v>
      </c>
      <c r="G537" s="88">
        <v>4</v>
      </c>
      <c r="H537" s="87" t="str">
        <f t="shared" si="460"/>
        <v>XXX320/4</v>
      </c>
      <c r="I537" s="89" t="s">
        <v>18</v>
      </c>
      <c r="J537" s="89" t="s">
        <v>18</v>
      </c>
      <c r="K537" s="65">
        <v>0.27500000000000002</v>
      </c>
      <c r="L537" s="90">
        <v>0.27708333333333335</v>
      </c>
      <c r="M537" s="87" t="s">
        <v>33</v>
      </c>
      <c r="N537" s="91">
        <v>0.30902777777777779</v>
      </c>
      <c r="O537" s="87" t="s">
        <v>9</v>
      </c>
      <c r="P537" s="87" t="str">
        <f t="shared" si="461"/>
        <v>OK</v>
      </c>
      <c r="Q537" s="4">
        <f t="shared" si="462"/>
        <v>3.1944444444444442E-2</v>
      </c>
      <c r="R537" s="4">
        <f t="shared" si="463"/>
        <v>2.0833333333333259E-3</v>
      </c>
      <c r="S537" s="4">
        <f t="shared" si="464"/>
        <v>3.4027777777777768E-2</v>
      </c>
      <c r="T537" s="4">
        <f t="shared" si="466"/>
        <v>6.9444444444449749E-4</v>
      </c>
      <c r="U537" s="1">
        <v>27.3</v>
      </c>
      <c r="V537" s="1">
        <f>INDEX('Počty dní'!F:J,MATCH(E537,'Počty dní'!H:H,0),4)</f>
        <v>56</v>
      </c>
      <c r="W537" s="17">
        <f>V537*U537</f>
        <v>1528.8</v>
      </c>
      <c r="Y537" s="59"/>
      <c r="Z537" s="59"/>
      <c r="AA537" s="59"/>
    </row>
    <row r="538" spans="1:27" x14ac:dyDescent="0.25">
      <c r="A538" s="86">
        <v>844</v>
      </c>
      <c r="B538" s="87">
        <v>8144</v>
      </c>
      <c r="C538" s="87" t="s">
        <v>2</v>
      </c>
      <c r="D538" s="87"/>
      <c r="E538" s="87" t="str">
        <f t="shared" si="465"/>
        <v>X</v>
      </c>
      <c r="F538" s="87" t="s">
        <v>32</v>
      </c>
      <c r="G538" s="88">
        <v>5</v>
      </c>
      <c r="H538" s="87" t="str">
        <f t="shared" si="460"/>
        <v>XXX320/5</v>
      </c>
      <c r="I538" s="89" t="s">
        <v>3</v>
      </c>
      <c r="J538" s="89" t="s">
        <v>18</v>
      </c>
      <c r="K538" s="65">
        <v>0.52083333333333337</v>
      </c>
      <c r="L538" s="90">
        <v>0.52430555555555558</v>
      </c>
      <c r="M538" s="87" t="s">
        <v>9</v>
      </c>
      <c r="N538" s="91">
        <v>0.55694444444444446</v>
      </c>
      <c r="O538" s="87" t="s">
        <v>33</v>
      </c>
      <c r="P538" s="87" t="str">
        <f t="shared" si="461"/>
        <v>OK</v>
      </c>
      <c r="Q538" s="4">
        <f t="shared" si="462"/>
        <v>3.2638888888888884E-2</v>
      </c>
      <c r="R538" s="4">
        <f t="shared" si="463"/>
        <v>3.4722222222222099E-3</v>
      </c>
      <c r="S538" s="4">
        <f t="shared" si="464"/>
        <v>3.6111111111111094E-2</v>
      </c>
      <c r="T538" s="4">
        <f t="shared" si="466"/>
        <v>0.21180555555555558</v>
      </c>
      <c r="U538" s="1">
        <v>27.3</v>
      </c>
      <c r="V538" s="1">
        <f>INDEX('Počty dní'!F:J,MATCH(E538,'Počty dní'!H:H,0),4)</f>
        <v>56</v>
      </c>
      <c r="W538" s="17">
        <f t="shared" si="467"/>
        <v>1528.8</v>
      </c>
      <c r="Y538" s="59"/>
      <c r="Z538" s="59"/>
      <c r="AA538" s="59"/>
    </row>
    <row r="539" spans="1:27" x14ac:dyDescent="0.25">
      <c r="A539" s="86">
        <v>844</v>
      </c>
      <c r="B539" s="87">
        <v>8144</v>
      </c>
      <c r="C539" s="87" t="s">
        <v>2</v>
      </c>
      <c r="D539" s="87"/>
      <c r="E539" s="87" t="str">
        <f>CONCATENATE(C539,D539)</f>
        <v>X</v>
      </c>
      <c r="F539" s="87" t="s">
        <v>32</v>
      </c>
      <c r="G539" s="88">
        <v>8</v>
      </c>
      <c r="H539" s="87" t="str">
        <f t="shared" si="460"/>
        <v>XXX320/8</v>
      </c>
      <c r="I539" s="89" t="s">
        <v>3</v>
      </c>
      <c r="J539" s="89" t="s">
        <v>18</v>
      </c>
      <c r="K539" s="65">
        <v>0.55694444444444446</v>
      </c>
      <c r="L539" s="90">
        <v>0.55833333333333335</v>
      </c>
      <c r="M539" s="87" t="s">
        <v>33</v>
      </c>
      <c r="N539" s="91">
        <v>0.58194444444444449</v>
      </c>
      <c r="O539" s="87" t="s">
        <v>9</v>
      </c>
      <c r="P539" s="87" t="str">
        <f t="shared" si="461"/>
        <v>OK</v>
      </c>
      <c r="Q539" s="4">
        <f t="shared" si="462"/>
        <v>2.3611111111111138E-2</v>
      </c>
      <c r="R539" s="4">
        <f t="shared" si="463"/>
        <v>1.388888888888884E-3</v>
      </c>
      <c r="S539" s="4">
        <f t="shared" si="464"/>
        <v>2.5000000000000022E-2</v>
      </c>
      <c r="T539" s="4">
        <f t="shared" si="466"/>
        <v>0</v>
      </c>
      <c r="U539" s="1">
        <v>19.5</v>
      </c>
      <c r="V539" s="1">
        <f>INDEX('Počty dní'!F:J,MATCH(E539,'Počty dní'!H:H,0),4)</f>
        <v>56</v>
      </c>
      <c r="W539" s="17">
        <f>V539*U539</f>
        <v>1092</v>
      </c>
      <c r="Y539" s="59"/>
      <c r="Z539" s="59"/>
      <c r="AA539" s="59"/>
    </row>
    <row r="540" spans="1:27" x14ac:dyDescent="0.25">
      <c r="A540" s="86">
        <v>844</v>
      </c>
      <c r="B540" s="87">
        <v>8144</v>
      </c>
      <c r="C540" s="87" t="s">
        <v>2</v>
      </c>
      <c r="D540" s="87"/>
      <c r="E540" s="87" t="str">
        <f t="shared" si="465"/>
        <v>X</v>
      </c>
      <c r="F540" s="87" t="s">
        <v>32</v>
      </c>
      <c r="G540" s="88">
        <v>7</v>
      </c>
      <c r="H540" s="87" t="str">
        <f t="shared" si="460"/>
        <v>XXX320/7</v>
      </c>
      <c r="I540" s="89" t="s">
        <v>18</v>
      </c>
      <c r="J540" s="89" t="s">
        <v>18</v>
      </c>
      <c r="K540" s="65">
        <v>0.60416666666666663</v>
      </c>
      <c r="L540" s="90">
        <v>0.60763888888888895</v>
      </c>
      <c r="M540" s="87" t="s">
        <v>9</v>
      </c>
      <c r="N540" s="91">
        <v>0.64027777777777783</v>
      </c>
      <c r="O540" s="87" t="s">
        <v>33</v>
      </c>
      <c r="P540" s="87" t="str">
        <f t="shared" si="461"/>
        <v>OK</v>
      </c>
      <c r="Q540" s="4">
        <f t="shared" si="462"/>
        <v>3.2638888888888884E-2</v>
      </c>
      <c r="R540" s="4">
        <f t="shared" si="463"/>
        <v>3.4722222222223209E-3</v>
      </c>
      <c r="S540" s="4">
        <f t="shared" si="464"/>
        <v>3.6111111111111205E-2</v>
      </c>
      <c r="T540" s="4">
        <f t="shared" si="466"/>
        <v>2.2222222222222143E-2</v>
      </c>
      <c r="U540" s="1">
        <v>27.3</v>
      </c>
      <c r="V540" s="1">
        <f>INDEX('Počty dní'!F:J,MATCH(E540,'Počty dní'!H:H,0),4)</f>
        <v>56</v>
      </c>
      <c r="W540" s="17">
        <f t="shared" si="467"/>
        <v>1528.8</v>
      </c>
      <c r="Y540" s="59"/>
      <c r="Z540" s="59"/>
      <c r="AA540" s="59"/>
    </row>
    <row r="541" spans="1:27" x14ac:dyDescent="0.25">
      <c r="A541" s="86">
        <v>844</v>
      </c>
      <c r="B541" s="87">
        <v>8144</v>
      </c>
      <c r="C541" s="87" t="s">
        <v>2</v>
      </c>
      <c r="D541" s="87"/>
      <c r="E541" s="87" t="str">
        <f>CONCATENATE(C541,D541)</f>
        <v>X</v>
      </c>
      <c r="F541" s="87" t="s">
        <v>32</v>
      </c>
      <c r="G541" s="88">
        <v>10</v>
      </c>
      <c r="H541" s="87" t="str">
        <f t="shared" si="460"/>
        <v>XXX320/10</v>
      </c>
      <c r="I541" s="89" t="s">
        <v>3</v>
      </c>
      <c r="J541" s="89" t="s">
        <v>18</v>
      </c>
      <c r="K541" s="65">
        <v>0.64027777777777772</v>
      </c>
      <c r="L541" s="90">
        <v>0.64166666666666672</v>
      </c>
      <c r="M541" s="87" t="s">
        <v>33</v>
      </c>
      <c r="N541" s="91">
        <v>0.66527777777777775</v>
      </c>
      <c r="O541" s="87" t="s">
        <v>9</v>
      </c>
      <c r="P541" s="87" t="str">
        <f t="shared" si="461"/>
        <v>OK</v>
      </c>
      <c r="Q541" s="4">
        <f t="shared" si="462"/>
        <v>2.3611111111111027E-2</v>
      </c>
      <c r="R541" s="4">
        <f t="shared" si="463"/>
        <v>1.388888888888995E-3</v>
      </c>
      <c r="S541" s="4">
        <f t="shared" si="464"/>
        <v>2.5000000000000022E-2</v>
      </c>
      <c r="T541" s="4">
        <f t="shared" si="466"/>
        <v>0</v>
      </c>
      <c r="U541" s="1">
        <v>19.5</v>
      </c>
      <c r="V541" s="1">
        <f>INDEX('Počty dní'!F:J,MATCH(E541,'Počty dní'!H:H,0),4)</f>
        <v>56</v>
      </c>
      <c r="W541" s="17">
        <f>V541*U541</f>
        <v>1092</v>
      </c>
      <c r="Y541" s="59"/>
      <c r="Z541" s="59"/>
      <c r="AA541" s="59"/>
    </row>
    <row r="542" spans="1:27" x14ac:dyDescent="0.25">
      <c r="A542" s="86">
        <v>844</v>
      </c>
      <c r="B542" s="87">
        <v>8144</v>
      </c>
      <c r="C542" s="87" t="s">
        <v>2</v>
      </c>
      <c r="D542" s="87"/>
      <c r="E542" s="87" t="str">
        <f t="shared" si="465"/>
        <v>X</v>
      </c>
      <c r="F542" s="87" t="s">
        <v>32</v>
      </c>
      <c r="G542" s="88">
        <v>9</v>
      </c>
      <c r="H542" s="87" t="str">
        <f t="shared" si="460"/>
        <v>XXX320/9</v>
      </c>
      <c r="I542" s="89" t="s">
        <v>3</v>
      </c>
      <c r="J542" s="89" t="s">
        <v>18</v>
      </c>
      <c r="K542" s="65">
        <v>0.6875</v>
      </c>
      <c r="L542" s="90">
        <v>0.69097222222222221</v>
      </c>
      <c r="M542" s="87" t="s">
        <v>9</v>
      </c>
      <c r="N542" s="91">
        <v>0.71458333333333324</v>
      </c>
      <c r="O542" s="87" t="s">
        <v>33</v>
      </c>
      <c r="P542" s="87" t="str">
        <f t="shared" si="461"/>
        <v>OK</v>
      </c>
      <c r="Q542" s="4">
        <f t="shared" si="462"/>
        <v>2.3611111111111027E-2</v>
      </c>
      <c r="R542" s="4">
        <f t="shared" si="463"/>
        <v>3.4722222222222099E-3</v>
      </c>
      <c r="S542" s="4">
        <f t="shared" si="464"/>
        <v>2.7083333333333237E-2</v>
      </c>
      <c r="T542" s="4">
        <f t="shared" si="466"/>
        <v>2.2222222222222254E-2</v>
      </c>
      <c r="U542" s="1">
        <v>19.5</v>
      </c>
      <c r="V542" s="1">
        <f>INDEX('Počty dní'!F:J,MATCH(E542,'Počty dní'!H:H,0),4)</f>
        <v>56</v>
      </c>
      <c r="W542" s="17">
        <f t="shared" si="467"/>
        <v>1092</v>
      </c>
      <c r="Y542" s="59"/>
      <c r="Z542" s="59"/>
      <c r="AA542" s="59"/>
    </row>
    <row r="543" spans="1:27" x14ac:dyDescent="0.25">
      <c r="A543" s="86">
        <v>844</v>
      </c>
      <c r="B543" s="87">
        <v>8144</v>
      </c>
      <c r="C543" s="87" t="s">
        <v>2</v>
      </c>
      <c r="D543" s="87"/>
      <c r="E543" s="87" t="str">
        <f>CONCATENATE(C543,D543)</f>
        <v>X</v>
      </c>
      <c r="F543" s="87" t="s">
        <v>32</v>
      </c>
      <c r="G543" s="88">
        <v>12</v>
      </c>
      <c r="H543" s="87" t="str">
        <f t="shared" si="460"/>
        <v>XXX320/12</v>
      </c>
      <c r="I543" s="89" t="s">
        <v>3</v>
      </c>
      <c r="J543" s="89" t="s">
        <v>18</v>
      </c>
      <c r="K543" s="65">
        <v>0.72361111111111109</v>
      </c>
      <c r="L543" s="90">
        <v>0.72499999999999998</v>
      </c>
      <c r="M543" s="87" t="s">
        <v>33</v>
      </c>
      <c r="N543" s="91">
        <v>0.74861111111111101</v>
      </c>
      <c r="O543" s="87" t="s">
        <v>9</v>
      </c>
      <c r="P543" s="87" t="str">
        <f t="shared" si="461"/>
        <v>OK</v>
      </c>
      <c r="Q543" s="4">
        <f t="shared" si="462"/>
        <v>2.3611111111111027E-2</v>
      </c>
      <c r="R543" s="4">
        <f t="shared" si="463"/>
        <v>1.388888888888884E-3</v>
      </c>
      <c r="S543" s="4">
        <f t="shared" si="464"/>
        <v>2.4999999999999911E-2</v>
      </c>
      <c r="T543" s="4">
        <f t="shared" si="466"/>
        <v>9.0277777777778567E-3</v>
      </c>
      <c r="U543" s="1">
        <v>19.5</v>
      </c>
      <c r="V543" s="1">
        <f>INDEX('Počty dní'!F:J,MATCH(E543,'Počty dní'!H:H,0),4)</f>
        <v>56</v>
      </c>
      <c r="W543" s="17">
        <f>V543*U543</f>
        <v>1092</v>
      </c>
      <c r="Y543" s="59"/>
      <c r="Z543" s="59"/>
      <c r="AA543" s="59"/>
    </row>
    <row r="544" spans="1:27" ht="15.75" thickBot="1" x14ac:dyDescent="0.3">
      <c r="A544" s="86">
        <v>844</v>
      </c>
      <c r="B544" s="87">
        <v>8144</v>
      </c>
      <c r="C544" s="87" t="s">
        <v>2</v>
      </c>
      <c r="D544" s="87"/>
      <c r="E544" s="87" t="str">
        <f t="shared" si="465"/>
        <v>X</v>
      </c>
      <c r="F544" s="87" t="s">
        <v>32</v>
      </c>
      <c r="G544" s="88">
        <v>11</v>
      </c>
      <c r="H544" s="87" t="str">
        <f t="shared" si="460"/>
        <v>XXX320/11</v>
      </c>
      <c r="I544" s="89" t="s">
        <v>3</v>
      </c>
      <c r="J544" s="89" t="s">
        <v>18</v>
      </c>
      <c r="K544" s="65">
        <v>0.7729166666666667</v>
      </c>
      <c r="L544" s="90">
        <v>0.77430555555555547</v>
      </c>
      <c r="M544" s="87" t="s">
        <v>9</v>
      </c>
      <c r="N544" s="91">
        <v>0.79791666666666661</v>
      </c>
      <c r="O544" s="87" t="s">
        <v>33</v>
      </c>
      <c r="P544" s="87"/>
      <c r="Q544" s="4">
        <f t="shared" si="462"/>
        <v>2.3611111111111138E-2</v>
      </c>
      <c r="R544" s="4">
        <f t="shared" si="463"/>
        <v>1.3888888888887729E-3</v>
      </c>
      <c r="S544" s="4">
        <f t="shared" si="464"/>
        <v>2.4999999999999911E-2</v>
      </c>
      <c r="T544" s="4">
        <f t="shared" si="466"/>
        <v>2.4305555555555691E-2</v>
      </c>
      <c r="U544" s="1">
        <v>19.5</v>
      </c>
      <c r="V544" s="1">
        <f>INDEX('Počty dní'!F:J,MATCH(E544,'Počty dní'!H:H,0),4)</f>
        <v>56</v>
      </c>
      <c r="W544" s="17">
        <f t="shared" si="467"/>
        <v>1092</v>
      </c>
      <c r="Y544" s="59"/>
      <c r="Z544" s="59"/>
      <c r="AA544" s="59"/>
    </row>
    <row r="545" spans="1:27" ht="15.75" thickBot="1" x14ac:dyDescent="0.3">
      <c r="A545" s="106" t="str">
        <f ca="1">CONCATENATE(INDIRECT("R[-3]C[0]",FALSE),"celkem")</f>
        <v>844celkem</v>
      </c>
      <c r="B545" s="107"/>
      <c r="C545" s="107" t="str">
        <f ca="1">INDIRECT("R[-1]C[12]",FALSE)</f>
        <v>Rohozná</v>
      </c>
      <c r="D545" s="108"/>
      <c r="E545" s="107"/>
      <c r="F545" s="108"/>
      <c r="G545" s="109"/>
      <c r="H545" s="110"/>
      <c r="I545" s="111"/>
      <c r="J545" s="112" t="str">
        <f ca="1">INDIRECT("R[-3]C[0]",FALSE)</f>
        <v>V</v>
      </c>
      <c r="K545" s="113"/>
      <c r="L545" s="114"/>
      <c r="M545" s="115"/>
      <c r="N545" s="114"/>
      <c r="O545" s="116"/>
      <c r="P545" s="107"/>
      <c r="Q545" s="8">
        <f>SUM(Q535:Q544)</f>
        <v>0.26180555555555535</v>
      </c>
      <c r="R545" s="8">
        <f t="shared" ref="R545:T545" si="468">SUM(R535:R544)</f>
        <v>2.1527777777777785E-2</v>
      </c>
      <c r="S545" s="8">
        <f t="shared" si="468"/>
        <v>0.2833333333333331</v>
      </c>
      <c r="T545" s="8">
        <f t="shared" si="468"/>
        <v>0.31458333333333355</v>
      </c>
      <c r="U545" s="9">
        <f>SUM(U535:U544)</f>
        <v>218.4</v>
      </c>
      <c r="V545" s="10"/>
      <c r="W545" s="11">
        <f>SUM(W535:W544)</f>
        <v>12230.400000000001</v>
      </c>
      <c r="Y545" s="59"/>
      <c r="Z545" s="59"/>
      <c r="AA545" s="59"/>
    </row>
    <row r="546" spans="1:27" x14ac:dyDescent="0.25">
      <c r="Y546" s="59"/>
      <c r="Z546" s="59"/>
      <c r="AA546" s="59"/>
    </row>
    <row r="547" spans="1:27" ht="15.75" thickBot="1" x14ac:dyDescent="0.3">
      <c r="Y547" s="59"/>
      <c r="Z547" s="59"/>
      <c r="AA547" s="59"/>
    </row>
    <row r="548" spans="1:27" x14ac:dyDescent="0.25">
      <c r="A548" s="80">
        <v>845</v>
      </c>
      <c r="B548" s="81">
        <v>8145</v>
      </c>
      <c r="C548" s="81" t="s">
        <v>2</v>
      </c>
      <c r="D548" s="81"/>
      <c r="E548" s="81" t="str">
        <f t="shared" ref="E548:E550" si="469">CONCATENATE(C548,D548)</f>
        <v>X</v>
      </c>
      <c r="F548" s="81" t="s">
        <v>34</v>
      </c>
      <c r="G548" s="82">
        <v>2</v>
      </c>
      <c r="H548" s="81" t="str">
        <f t="shared" ref="H548:H561" si="470">CONCATENATE(F548,"/",G548)</f>
        <v>XXX321/2</v>
      </c>
      <c r="I548" s="83" t="s">
        <v>3</v>
      </c>
      <c r="J548" s="83" t="s">
        <v>3</v>
      </c>
      <c r="K548" s="67">
        <v>0.24444444444444444</v>
      </c>
      <c r="L548" s="84">
        <v>0.24583333333333335</v>
      </c>
      <c r="M548" s="81" t="s">
        <v>16</v>
      </c>
      <c r="N548" s="85">
        <v>0.2673611111111111</v>
      </c>
      <c r="O548" s="81" t="s">
        <v>9</v>
      </c>
      <c r="P548" s="81" t="str">
        <f t="shared" ref="P548:P560" si="471">IF(M549=O548,"OK","POZOR")</f>
        <v>OK</v>
      </c>
      <c r="Q548" s="14">
        <f t="shared" ref="Q548:Q561" si="472">IF(ISNUMBER(G548),N548-L548,IF(F548="přejezd",N548-L548,0))</f>
        <v>2.1527777777777757E-2</v>
      </c>
      <c r="R548" s="14">
        <f t="shared" ref="R548:R561" si="473">IF(ISNUMBER(G548),L548-K548,0)</f>
        <v>1.3888888888889117E-3</v>
      </c>
      <c r="S548" s="14">
        <f t="shared" ref="S548:S561" si="474">Q548+R548</f>
        <v>2.2916666666666669E-2</v>
      </c>
      <c r="T548" s="14"/>
      <c r="U548" s="13">
        <v>18.600000000000001</v>
      </c>
      <c r="V548" s="13">
        <f>INDEX('Počty dní'!F:J,MATCH(E548,'Počty dní'!H:H,0),4)</f>
        <v>56</v>
      </c>
      <c r="W548" s="16">
        <f t="shared" ref="W548:W550" si="475">V548*U548</f>
        <v>1041.6000000000001</v>
      </c>
      <c r="Y548" s="59"/>
      <c r="Z548" s="59"/>
      <c r="AA548" s="59"/>
    </row>
    <row r="549" spans="1:27" x14ac:dyDescent="0.25">
      <c r="A549" s="86">
        <v>845</v>
      </c>
      <c r="B549" s="87">
        <v>8145</v>
      </c>
      <c r="C549" s="87" t="s">
        <v>2</v>
      </c>
      <c r="D549" s="87"/>
      <c r="E549" s="87" t="str">
        <f t="shared" si="469"/>
        <v>X</v>
      </c>
      <c r="F549" s="87" t="s">
        <v>37</v>
      </c>
      <c r="G549" s="88">
        <v>1</v>
      </c>
      <c r="H549" s="87" t="str">
        <f t="shared" si="470"/>
        <v>XXX326/1</v>
      </c>
      <c r="I549" s="89" t="s">
        <v>3</v>
      </c>
      <c r="J549" s="89" t="s">
        <v>3</v>
      </c>
      <c r="K549" s="65">
        <v>0.27291666666666664</v>
      </c>
      <c r="L549" s="90">
        <v>0.27430555555555552</v>
      </c>
      <c r="M549" s="87" t="s">
        <v>9</v>
      </c>
      <c r="N549" s="91">
        <v>0.28541666666666665</v>
      </c>
      <c r="O549" s="87" t="s">
        <v>38</v>
      </c>
      <c r="P549" s="87" t="str">
        <f t="shared" si="471"/>
        <v>OK</v>
      </c>
      <c r="Q549" s="4">
        <f t="shared" si="472"/>
        <v>1.1111111111111127E-2</v>
      </c>
      <c r="R549" s="4">
        <f t="shared" si="473"/>
        <v>1.388888888888884E-3</v>
      </c>
      <c r="S549" s="4">
        <f t="shared" si="474"/>
        <v>1.2500000000000011E-2</v>
      </c>
      <c r="T549" s="4">
        <f t="shared" ref="T549:T561" si="476">K549-N548</f>
        <v>5.5555555555555358E-3</v>
      </c>
      <c r="U549" s="1">
        <v>10.3</v>
      </c>
      <c r="V549" s="1">
        <f>INDEX('Počty dní'!F:J,MATCH(E549,'Počty dní'!H:H,0),4)</f>
        <v>56</v>
      </c>
      <c r="W549" s="17">
        <f t="shared" si="475"/>
        <v>576.80000000000007</v>
      </c>
      <c r="Y549" s="59"/>
      <c r="Z549" s="59"/>
      <c r="AA549" s="59"/>
    </row>
    <row r="550" spans="1:27" x14ac:dyDescent="0.25">
      <c r="A550" s="86">
        <v>845</v>
      </c>
      <c r="B550" s="87">
        <v>8145</v>
      </c>
      <c r="C550" s="87" t="s">
        <v>2</v>
      </c>
      <c r="D550" s="87"/>
      <c r="E550" s="87" t="str">
        <f t="shared" si="469"/>
        <v>X</v>
      </c>
      <c r="F550" s="87" t="s">
        <v>37</v>
      </c>
      <c r="G550" s="88">
        <v>4</v>
      </c>
      <c r="H550" s="87" t="str">
        <f t="shared" si="470"/>
        <v>XXX326/4</v>
      </c>
      <c r="I550" s="89" t="s">
        <v>3</v>
      </c>
      <c r="J550" s="89" t="s">
        <v>3</v>
      </c>
      <c r="K550" s="65">
        <v>0.28541666666666665</v>
      </c>
      <c r="L550" s="90">
        <v>0.28611111111111109</v>
      </c>
      <c r="M550" s="87" t="s">
        <v>38</v>
      </c>
      <c r="N550" s="91">
        <v>0.30763888888888891</v>
      </c>
      <c r="O550" s="87" t="s">
        <v>9</v>
      </c>
      <c r="P550" s="87" t="str">
        <f t="shared" si="471"/>
        <v>OK</v>
      </c>
      <c r="Q550" s="4">
        <f t="shared" si="472"/>
        <v>2.1527777777777812E-2</v>
      </c>
      <c r="R550" s="4">
        <f t="shared" si="473"/>
        <v>6.9444444444444198E-4</v>
      </c>
      <c r="S550" s="4">
        <f t="shared" si="474"/>
        <v>2.2222222222222254E-2</v>
      </c>
      <c r="T550" s="4">
        <f t="shared" si="476"/>
        <v>0</v>
      </c>
      <c r="U550" s="1">
        <v>18.3</v>
      </c>
      <c r="V550" s="1">
        <f>INDEX('Počty dní'!F:J,MATCH(E550,'Počty dní'!H:H,0),4)</f>
        <v>56</v>
      </c>
      <c r="W550" s="17">
        <f t="shared" si="475"/>
        <v>1024.8</v>
      </c>
      <c r="Y550" s="59"/>
      <c r="Z550" s="59"/>
      <c r="AA550" s="59"/>
    </row>
    <row r="551" spans="1:27" x14ac:dyDescent="0.25">
      <c r="A551" s="86">
        <v>845</v>
      </c>
      <c r="B551" s="87">
        <v>8145</v>
      </c>
      <c r="C551" s="87" t="s">
        <v>2</v>
      </c>
      <c r="D551" s="87"/>
      <c r="E551" s="87" t="str">
        <f>CONCATENATE(C551,D551)</f>
        <v>X</v>
      </c>
      <c r="F551" s="87" t="s">
        <v>45</v>
      </c>
      <c r="G551" s="88">
        <v>5</v>
      </c>
      <c r="H551" s="87" t="str">
        <f>CONCATENATE(F551,"/",G551)</f>
        <v>XXX290/5</v>
      </c>
      <c r="I551" s="89" t="s">
        <v>3</v>
      </c>
      <c r="J551" s="89" t="s">
        <v>3</v>
      </c>
      <c r="K551" s="65">
        <v>0.31458333333333333</v>
      </c>
      <c r="L551" s="90">
        <v>0.31597222222222221</v>
      </c>
      <c r="M551" s="87" t="s">
        <v>9</v>
      </c>
      <c r="N551" s="91">
        <v>0.34930555555555554</v>
      </c>
      <c r="O551" s="87" t="s">
        <v>46</v>
      </c>
      <c r="P551" s="87" t="str">
        <f t="shared" si="471"/>
        <v>OK</v>
      </c>
      <c r="Q551" s="4">
        <f t="shared" si="472"/>
        <v>3.3333333333333326E-2</v>
      </c>
      <c r="R551" s="4">
        <f t="shared" si="473"/>
        <v>1.388888888888884E-3</v>
      </c>
      <c r="S551" s="4">
        <f t="shared" si="474"/>
        <v>3.472222222222221E-2</v>
      </c>
      <c r="T551" s="4">
        <f t="shared" si="476"/>
        <v>6.9444444444444198E-3</v>
      </c>
      <c r="U551" s="1">
        <v>29.7</v>
      </c>
      <c r="V551" s="1">
        <f>INDEX('Počty dní'!F:J,MATCH(E551,'Počty dní'!H:H,0),4)</f>
        <v>56</v>
      </c>
      <c r="W551" s="17">
        <f>V551*U551</f>
        <v>1663.2</v>
      </c>
      <c r="Y551" s="59"/>
      <c r="Z551" s="59"/>
      <c r="AA551" s="59"/>
    </row>
    <row r="552" spans="1:27" x14ac:dyDescent="0.25">
      <c r="A552" s="86">
        <v>845</v>
      </c>
      <c r="B552" s="87">
        <v>8145</v>
      </c>
      <c r="C552" s="87" t="s">
        <v>2</v>
      </c>
      <c r="D552" s="87"/>
      <c r="E552" s="87" t="str">
        <f>CONCATENATE(C552,D552)</f>
        <v>X</v>
      </c>
      <c r="F552" s="87" t="s">
        <v>45</v>
      </c>
      <c r="G552" s="88">
        <v>54</v>
      </c>
      <c r="H552" s="87" t="str">
        <f>CONCATENATE(F552,"/",G552)</f>
        <v>XXX290/54</v>
      </c>
      <c r="I552" s="89" t="s">
        <v>3</v>
      </c>
      <c r="J552" s="89" t="s">
        <v>3</v>
      </c>
      <c r="K552" s="65">
        <v>0.3576388888888889</v>
      </c>
      <c r="L552" s="90">
        <v>0.3611111111111111</v>
      </c>
      <c r="M552" s="87" t="s">
        <v>46</v>
      </c>
      <c r="N552" s="91">
        <v>0.37083333333333335</v>
      </c>
      <c r="O552" s="87" t="s">
        <v>19</v>
      </c>
      <c r="P552" s="87" t="str">
        <f t="shared" si="471"/>
        <v>OK</v>
      </c>
      <c r="Q552" s="4">
        <f t="shared" si="472"/>
        <v>9.7222222222222432E-3</v>
      </c>
      <c r="R552" s="4">
        <f t="shared" si="473"/>
        <v>3.4722222222222099E-3</v>
      </c>
      <c r="S552" s="4">
        <f t="shared" si="474"/>
        <v>1.3194444444444453E-2</v>
      </c>
      <c r="T552" s="4">
        <f t="shared" si="476"/>
        <v>8.3333333333333592E-3</v>
      </c>
      <c r="U552" s="1">
        <v>7.5</v>
      </c>
      <c r="V552" s="1">
        <f>INDEX('Počty dní'!F:J,MATCH(E552,'Počty dní'!H:H,0),4)</f>
        <v>56</v>
      </c>
      <c r="W552" s="17">
        <f>V552*U552</f>
        <v>420</v>
      </c>
      <c r="Y552" s="59"/>
      <c r="Z552" s="59"/>
      <c r="AA552" s="59"/>
    </row>
    <row r="553" spans="1:27" x14ac:dyDescent="0.25">
      <c r="A553" s="86">
        <v>845</v>
      </c>
      <c r="B553" s="87">
        <v>8145</v>
      </c>
      <c r="C553" s="87" t="s">
        <v>2</v>
      </c>
      <c r="D553" s="87"/>
      <c r="E553" s="87" t="str">
        <f>CONCATENATE(C553,D553)</f>
        <v>X</v>
      </c>
      <c r="F553" s="87" t="s">
        <v>45</v>
      </c>
      <c r="G553" s="88">
        <v>59</v>
      </c>
      <c r="H553" s="87" t="str">
        <f>CONCATENATE(F553,"/",G553)</f>
        <v>XXX290/59</v>
      </c>
      <c r="I553" s="89" t="s">
        <v>3</v>
      </c>
      <c r="J553" s="89" t="s">
        <v>3</v>
      </c>
      <c r="K553" s="65">
        <v>0.37361111111111112</v>
      </c>
      <c r="L553" s="90">
        <v>0.375</v>
      </c>
      <c r="M553" s="87" t="s">
        <v>19</v>
      </c>
      <c r="N553" s="91">
        <v>0.3840277777777778</v>
      </c>
      <c r="O553" s="87" t="s">
        <v>46</v>
      </c>
      <c r="P553" s="87" t="str">
        <f t="shared" si="471"/>
        <v>OK</v>
      </c>
      <c r="Q553" s="4">
        <f t="shared" si="472"/>
        <v>9.0277777777778012E-3</v>
      </c>
      <c r="R553" s="4">
        <f t="shared" si="473"/>
        <v>1.388888888888884E-3</v>
      </c>
      <c r="S553" s="4">
        <f t="shared" si="474"/>
        <v>1.0416666666666685E-2</v>
      </c>
      <c r="T553" s="4">
        <f t="shared" si="476"/>
        <v>2.7777777777777679E-3</v>
      </c>
      <c r="U553" s="1">
        <v>7.5</v>
      </c>
      <c r="V553" s="1">
        <f>INDEX('Počty dní'!F:J,MATCH(E553,'Počty dní'!H:H,0),4)</f>
        <v>56</v>
      </c>
      <c r="W553" s="17">
        <f>V553*U553</f>
        <v>420</v>
      </c>
      <c r="Y553" s="59"/>
      <c r="Z553" s="59"/>
      <c r="AA553" s="59"/>
    </row>
    <row r="554" spans="1:27" x14ac:dyDescent="0.25">
      <c r="A554" s="86">
        <v>845</v>
      </c>
      <c r="B554" s="87">
        <v>8145</v>
      </c>
      <c r="C554" s="87" t="s">
        <v>2</v>
      </c>
      <c r="D554" s="87"/>
      <c r="E554" s="87" t="str">
        <f>CONCATENATE(C554,D554)</f>
        <v>X</v>
      </c>
      <c r="F554" s="87" t="s">
        <v>45</v>
      </c>
      <c r="G554" s="88">
        <v>12</v>
      </c>
      <c r="H554" s="87" t="str">
        <f>CONCATENATE(F554,"/",G554)</f>
        <v>XXX290/12</v>
      </c>
      <c r="I554" s="89" t="s">
        <v>3</v>
      </c>
      <c r="J554" s="89" t="s">
        <v>3</v>
      </c>
      <c r="K554" s="65">
        <v>0.3923611111111111</v>
      </c>
      <c r="L554" s="90">
        <v>0.39583333333333331</v>
      </c>
      <c r="M554" s="87" t="s">
        <v>46</v>
      </c>
      <c r="N554" s="91">
        <v>0.43263888888888885</v>
      </c>
      <c r="O554" s="87" t="s">
        <v>9</v>
      </c>
      <c r="P554" s="87" t="str">
        <f t="shared" si="471"/>
        <v>OK</v>
      </c>
      <c r="Q554" s="4">
        <f t="shared" si="472"/>
        <v>3.6805555555555536E-2</v>
      </c>
      <c r="R554" s="4">
        <f t="shared" si="473"/>
        <v>3.4722222222222099E-3</v>
      </c>
      <c r="S554" s="4">
        <f t="shared" si="474"/>
        <v>4.0277777777777746E-2</v>
      </c>
      <c r="T554" s="4">
        <f t="shared" si="476"/>
        <v>8.3333333333333037E-3</v>
      </c>
      <c r="U554" s="1">
        <v>29.7</v>
      </c>
      <c r="V554" s="1">
        <f>INDEX('Počty dní'!F:J,MATCH(E554,'Počty dní'!H:H,0),4)</f>
        <v>56</v>
      </c>
      <c r="W554" s="17">
        <f>V554*U554</f>
        <v>1663.2</v>
      </c>
      <c r="Y554" s="59"/>
      <c r="Z554" s="59"/>
      <c r="AA554" s="59"/>
    </row>
    <row r="555" spans="1:27" x14ac:dyDescent="0.25">
      <c r="A555" s="86">
        <v>845</v>
      </c>
      <c r="B555" s="87">
        <v>8145</v>
      </c>
      <c r="C555" s="87" t="s">
        <v>2</v>
      </c>
      <c r="D555" s="87"/>
      <c r="E555" s="87" t="str">
        <f t="shared" ref="E555:E561" si="477">CONCATENATE(C555,D555)</f>
        <v>X</v>
      </c>
      <c r="F555" s="87" t="s">
        <v>34</v>
      </c>
      <c r="G555" s="88">
        <v>3</v>
      </c>
      <c r="H555" s="87" t="str">
        <f t="shared" si="470"/>
        <v>XXX321/3</v>
      </c>
      <c r="I555" s="89" t="s">
        <v>3</v>
      </c>
      <c r="J555" s="89" t="s">
        <v>3</v>
      </c>
      <c r="K555" s="65">
        <v>0.43888888888888888</v>
      </c>
      <c r="L555" s="90">
        <v>0.44097222222222227</v>
      </c>
      <c r="M555" s="87" t="s">
        <v>9</v>
      </c>
      <c r="N555" s="91">
        <v>0.46249999999999997</v>
      </c>
      <c r="O555" s="87" t="s">
        <v>16</v>
      </c>
      <c r="P555" s="87" t="str">
        <f t="shared" si="471"/>
        <v>OK</v>
      </c>
      <c r="Q555" s="4">
        <f t="shared" si="472"/>
        <v>2.1527777777777701E-2</v>
      </c>
      <c r="R555" s="4">
        <f t="shared" si="473"/>
        <v>2.0833333333333814E-3</v>
      </c>
      <c r="S555" s="4">
        <f t="shared" si="474"/>
        <v>2.3611111111111083E-2</v>
      </c>
      <c r="T555" s="4">
        <f t="shared" si="476"/>
        <v>6.2500000000000333E-3</v>
      </c>
      <c r="U555" s="1">
        <v>18.600000000000001</v>
      </c>
      <c r="V555" s="1">
        <f>INDEX('Počty dní'!F:J,MATCH(E555,'Počty dní'!H:H,0),4)</f>
        <v>56</v>
      </c>
      <c r="W555" s="17">
        <f t="shared" ref="W555:W561" si="478">V555*U555</f>
        <v>1041.6000000000001</v>
      </c>
      <c r="Y555" s="59"/>
      <c r="Z555" s="59"/>
      <c r="AA555" s="59"/>
    </row>
    <row r="556" spans="1:27" x14ac:dyDescent="0.25">
      <c r="A556" s="86">
        <v>845</v>
      </c>
      <c r="B556" s="87">
        <v>8145</v>
      </c>
      <c r="C556" s="87" t="s">
        <v>2</v>
      </c>
      <c r="D556" s="87"/>
      <c r="E556" s="87" t="str">
        <f>CONCATENATE(C556,D556)</f>
        <v>X</v>
      </c>
      <c r="F556" s="87" t="s">
        <v>34</v>
      </c>
      <c r="G556" s="88">
        <v>6</v>
      </c>
      <c r="H556" s="87" t="str">
        <f t="shared" si="470"/>
        <v>XXX321/6</v>
      </c>
      <c r="I556" s="89" t="s">
        <v>3</v>
      </c>
      <c r="J556" s="89" t="s">
        <v>3</v>
      </c>
      <c r="K556" s="65">
        <v>0.53472222222222221</v>
      </c>
      <c r="L556" s="90">
        <v>0.53749999999999998</v>
      </c>
      <c r="M556" s="87" t="s">
        <v>16</v>
      </c>
      <c r="N556" s="91">
        <v>0.55902777777777779</v>
      </c>
      <c r="O556" s="87" t="s">
        <v>9</v>
      </c>
      <c r="P556" s="87" t="str">
        <f t="shared" si="471"/>
        <v>OK</v>
      </c>
      <c r="Q556" s="4">
        <f t="shared" si="472"/>
        <v>2.1527777777777812E-2</v>
      </c>
      <c r="R556" s="4">
        <f t="shared" si="473"/>
        <v>2.7777777777777679E-3</v>
      </c>
      <c r="S556" s="4">
        <f t="shared" si="474"/>
        <v>2.430555555555558E-2</v>
      </c>
      <c r="T556" s="4">
        <f t="shared" si="476"/>
        <v>7.2222222222222243E-2</v>
      </c>
      <c r="U556" s="1">
        <v>18.600000000000001</v>
      </c>
      <c r="V556" s="1">
        <f>INDEX('Počty dní'!F:J,MATCH(E556,'Počty dní'!H:H,0),4)</f>
        <v>56</v>
      </c>
      <c r="W556" s="17">
        <f>V556*U556</f>
        <v>1041.6000000000001</v>
      </c>
      <c r="Y556" s="59"/>
      <c r="Z556" s="59"/>
      <c r="AA556" s="59"/>
    </row>
    <row r="557" spans="1:27" x14ac:dyDescent="0.25">
      <c r="A557" s="86">
        <v>845</v>
      </c>
      <c r="B557" s="87">
        <v>8145</v>
      </c>
      <c r="C557" s="87" t="s">
        <v>2</v>
      </c>
      <c r="D557" s="87"/>
      <c r="E557" s="87" t="str">
        <f t="shared" si="477"/>
        <v>X</v>
      </c>
      <c r="F557" s="87" t="s">
        <v>34</v>
      </c>
      <c r="G557" s="88">
        <v>5</v>
      </c>
      <c r="H557" s="87" t="str">
        <f t="shared" si="470"/>
        <v>XXX321/5</v>
      </c>
      <c r="I557" s="89" t="s">
        <v>3</v>
      </c>
      <c r="J557" s="89" t="s">
        <v>3</v>
      </c>
      <c r="K557" s="65">
        <v>0.5625</v>
      </c>
      <c r="L557" s="90">
        <v>0.56597222222222221</v>
      </c>
      <c r="M557" s="87" t="s">
        <v>9</v>
      </c>
      <c r="N557" s="91">
        <v>0.58750000000000002</v>
      </c>
      <c r="O557" s="87" t="s">
        <v>16</v>
      </c>
      <c r="P557" s="87" t="str">
        <f t="shared" si="471"/>
        <v>OK</v>
      </c>
      <c r="Q557" s="4">
        <f t="shared" si="472"/>
        <v>2.1527777777777812E-2</v>
      </c>
      <c r="R557" s="4">
        <f t="shared" si="473"/>
        <v>3.4722222222222099E-3</v>
      </c>
      <c r="S557" s="4">
        <f t="shared" si="474"/>
        <v>2.5000000000000022E-2</v>
      </c>
      <c r="T557" s="4">
        <f t="shared" si="476"/>
        <v>3.4722222222222099E-3</v>
      </c>
      <c r="U557" s="1">
        <v>18.600000000000001</v>
      </c>
      <c r="V557" s="1">
        <f>INDEX('Počty dní'!F:J,MATCH(E557,'Počty dní'!H:H,0),4)</f>
        <v>56</v>
      </c>
      <c r="W557" s="17">
        <f t="shared" si="478"/>
        <v>1041.6000000000001</v>
      </c>
      <c r="Y557" s="59"/>
      <c r="Z557" s="59"/>
      <c r="AA557" s="59"/>
    </row>
    <row r="558" spans="1:27" x14ac:dyDescent="0.25">
      <c r="A558" s="86">
        <v>845</v>
      </c>
      <c r="B558" s="87">
        <v>8145</v>
      </c>
      <c r="C558" s="87" t="s">
        <v>2</v>
      </c>
      <c r="D558" s="87"/>
      <c r="E558" s="87" t="str">
        <f>CONCATENATE(C558,D558)</f>
        <v>X</v>
      </c>
      <c r="F558" s="87" t="s">
        <v>34</v>
      </c>
      <c r="G558" s="88">
        <v>8</v>
      </c>
      <c r="H558" s="87" t="str">
        <f t="shared" si="470"/>
        <v>XXX321/8</v>
      </c>
      <c r="I558" s="89" t="s">
        <v>3</v>
      </c>
      <c r="J558" s="89" t="s">
        <v>3</v>
      </c>
      <c r="K558" s="65">
        <v>0.58750000000000002</v>
      </c>
      <c r="L558" s="90">
        <v>0.58958333333333335</v>
      </c>
      <c r="M558" s="87" t="s">
        <v>16</v>
      </c>
      <c r="N558" s="91">
        <v>0.60486111111111118</v>
      </c>
      <c r="O558" s="87" t="s">
        <v>36</v>
      </c>
      <c r="P558" s="87" t="str">
        <f t="shared" si="471"/>
        <v>OK</v>
      </c>
      <c r="Q558" s="4">
        <f t="shared" si="472"/>
        <v>1.5277777777777835E-2</v>
      </c>
      <c r="R558" s="4">
        <f t="shared" si="473"/>
        <v>2.0833333333333259E-3</v>
      </c>
      <c r="S558" s="4">
        <f t="shared" si="474"/>
        <v>1.736111111111116E-2</v>
      </c>
      <c r="T558" s="4">
        <f t="shared" si="476"/>
        <v>0</v>
      </c>
      <c r="U558" s="1">
        <v>13.1</v>
      </c>
      <c r="V558" s="1">
        <f>INDEX('Počty dní'!F:J,MATCH(E558,'Počty dní'!H:H,0),4)</f>
        <v>56</v>
      </c>
      <c r="W558" s="17">
        <f>V558*U558</f>
        <v>733.6</v>
      </c>
      <c r="Y558" s="59"/>
      <c r="Z558" s="59"/>
      <c r="AA558" s="59"/>
    </row>
    <row r="559" spans="1:27" x14ac:dyDescent="0.25">
      <c r="A559" s="86">
        <v>845</v>
      </c>
      <c r="B559" s="87">
        <v>8145</v>
      </c>
      <c r="C559" s="87" t="s">
        <v>2</v>
      </c>
      <c r="D559" s="87"/>
      <c r="E559" s="87" t="str">
        <f t="shared" si="477"/>
        <v>X</v>
      </c>
      <c r="F559" s="87" t="s">
        <v>34</v>
      </c>
      <c r="G559" s="88">
        <v>7</v>
      </c>
      <c r="H559" s="87" t="str">
        <f t="shared" si="470"/>
        <v>XXX321/7</v>
      </c>
      <c r="I559" s="89" t="s">
        <v>3</v>
      </c>
      <c r="J559" s="89" t="s">
        <v>3</v>
      </c>
      <c r="K559" s="65">
        <v>0.60486111111111107</v>
      </c>
      <c r="L559" s="90">
        <v>0.60555555555555551</v>
      </c>
      <c r="M559" s="87" t="s">
        <v>36</v>
      </c>
      <c r="N559" s="91">
        <v>0.6118055555555556</v>
      </c>
      <c r="O559" s="87" t="s">
        <v>16</v>
      </c>
      <c r="P559" s="87" t="str">
        <f t="shared" si="471"/>
        <v>OK</v>
      </c>
      <c r="Q559" s="4">
        <f t="shared" si="472"/>
        <v>6.2500000000000888E-3</v>
      </c>
      <c r="R559" s="4">
        <f t="shared" si="473"/>
        <v>6.9444444444444198E-4</v>
      </c>
      <c r="S559" s="4">
        <f t="shared" si="474"/>
        <v>6.9444444444445308E-3</v>
      </c>
      <c r="T559" s="4">
        <f t="shared" si="476"/>
        <v>0</v>
      </c>
      <c r="U559" s="1">
        <v>5.8</v>
      </c>
      <c r="V559" s="1">
        <f>INDEX('Počty dní'!F:J,MATCH(E559,'Počty dní'!H:H,0),4)</f>
        <v>56</v>
      </c>
      <c r="W559" s="17">
        <f t="shared" si="478"/>
        <v>324.8</v>
      </c>
      <c r="Y559" s="59"/>
      <c r="Z559" s="59"/>
      <c r="AA559" s="59"/>
    </row>
    <row r="560" spans="1:27" x14ac:dyDescent="0.25">
      <c r="A560" s="86">
        <v>845</v>
      </c>
      <c r="B560" s="87">
        <v>8145</v>
      </c>
      <c r="C560" s="87" t="s">
        <v>2</v>
      </c>
      <c r="D560" s="87"/>
      <c r="E560" s="87" t="str">
        <f>CONCATENATE(C560,D560)</f>
        <v>X</v>
      </c>
      <c r="F560" s="87" t="s">
        <v>34</v>
      </c>
      <c r="G560" s="88">
        <v>10</v>
      </c>
      <c r="H560" s="87" t="str">
        <f t="shared" si="470"/>
        <v>XXX321/10</v>
      </c>
      <c r="I560" s="89" t="s">
        <v>3</v>
      </c>
      <c r="J560" s="89" t="s">
        <v>3</v>
      </c>
      <c r="K560" s="65">
        <v>0.61944444444444446</v>
      </c>
      <c r="L560" s="90">
        <v>0.62083333333333335</v>
      </c>
      <c r="M560" s="87" t="s">
        <v>16</v>
      </c>
      <c r="N560" s="91">
        <v>0.64236111111111105</v>
      </c>
      <c r="O560" s="87" t="s">
        <v>9</v>
      </c>
      <c r="P560" s="87" t="str">
        <f t="shared" si="471"/>
        <v>OK</v>
      </c>
      <c r="Q560" s="4">
        <f t="shared" si="472"/>
        <v>2.1527777777777701E-2</v>
      </c>
      <c r="R560" s="4">
        <f t="shared" si="473"/>
        <v>1.388888888888884E-3</v>
      </c>
      <c r="S560" s="4">
        <f t="shared" si="474"/>
        <v>2.2916666666666585E-2</v>
      </c>
      <c r="T560" s="4">
        <f t="shared" si="476"/>
        <v>7.6388888888888618E-3</v>
      </c>
      <c r="U560" s="1">
        <v>18.600000000000001</v>
      </c>
      <c r="V560" s="1">
        <f>INDEX('Počty dní'!F:J,MATCH(E560,'Počty dní'!H:H,0),4)</f>
        <v>56</v>
      </c>
      <c r="W560" s="17">
        <f>V560*U560</f>
        <v>1041.6000000000001</v>
      </c>
      <c r="Y560" s="59"/>
      <c r="Z560" s="59"/>
      <c r="AA560" s="59"/>
    </row>
    <row r="561" spans="1:27" ht="15.75" thickBot="1" x14ac:dyDescent="0.3">
      <c r="A561" s="86">
        <v>845</v>
      </c>
      <c r="B561" s="87">
        <v>8145</v>
      </c>
      <c r="C561" s="87" t="s">
        <v>2</v>
      </c>
      <c r="D561" s="87"/>
      <c r="E561" s="87" t="str">
        <f t="shared" si="477"/>
        <v>X</v>
      </c>
      <c r="F561" s="87" t="s">
        <v>34</v>
      </c>
      <c r="G561" s="88">
        <v>11</v>
      </c>
      <c r="H561" s="87" t="str">
        <f t="shared" si="470"/>
        <v>XXX321/11</v>
      </c>
      <c r="I561" s="89" t="s">
        <v>3</v>
      </c>
      <c r="J561" s="89" t="s">
        <v>3</v>
      </c>
      <c r="K561" s="65">
        <v>0.72916666666666663</v>
      </c>
      <c r="L561" s="90">
        <v>0.73263888888888884</v>
      </c>
      <c r="M561" s="87" t="s">
        <v>9</v>
      </c>
      <c r="N561" s="91">
        <v>0.75416666666666676</v>
      </c>
      <c r="O561" s="87" t="s">
        <v>16</v>
      </c>
      <c r="P561" s="87"/>
      <c r="Q561" s="4">
        <f t="shared" si="472"/>
        <v>2.1527777777777923E-2</v>
      </c>
      <c r="R561" s="4">
        <f t="shared" si="473"/>
        <v>3.4722222222222099E-3</v>
      </c>
      <c r="S561" s="4">
        <f t="shared" si="474"/>
        <v>2.5000000000000133E-2</v>
      </c>
      <c r="T561" s="4">
        <f t="shared" si="476"/>
        <v>8.680555555555558E-2</v>
      </c>
      <c r="U561" s="1">
        <v>18.600000000000001</v>
      </c>
      <c r="V561" s="1">
        <f>INDEX('Počty dní'!F:J,MATCH(E561,'Počty dní'!H:H,0),4)</f>
        <v>56</v>
      </c>
      <c r="W561" s="17">
        <f t="shared" si="478"/>
        <v>1041.6000000000001</v>
      </c>
      <c r="Y561" s="59"/>
      <c r="Z561" s="59"/>
      <c r="AA561" s="59"/>
    </row>
    <row r="562" spans="1:27" ht="15.75" thickBot="1" x14ac:dyDescent="0.3">
      <c r="A562" s="106" t="str">
        <f ca="1">CONCATENATE(INDIRECT("R[-3]C[0]",FALSE),"celkem")</f>
        <v>845celkem</v>
      </c>
      <c r="B562" s="107"/>
      <c r="C562" s="107" t="str">
        <f ca="1">INDIRECT("R[-1]C[12]",FALSE)</f>
        <v>Nový Rychnov</v>
      </c>
      <c r="D562" s="108"/>
      <c r="E562" s="107"/>
      <c r="F562" s="108"/>
      <c r="G562" s="109"/>
      <c r="H562" s="110"/>
      <c r="I562" s="111"/>
      <c r="J562" s="112" t="str">
        <f ca="1">INDIRECT("R[-3]C[0]",FALSE)</f>
        <v>S</v>
      </c>
      <c r="K562" s="113"/>
      <c r="L562" s="114"/>
      <c r="M562" s="115"/>
      <c r="N562" s="114"/>
      <c r="O562" s="116"/>
      <c r="P562" s="107"/>
      <c r="Q562" s="8">
        <f>SUM(Q548:Q561)</f>
        <v>0.27222222222222248</v>
      </c>
      <c r="R562" s="8">
        <f t="shared" ref="R562:T562" si="479">SUM(R548:R561)</f>
        <v>2.9166666666666646E-2</v>
      </c>
      <c r="S562" s="8">
        <f t="shared" si="479"/>
        <v>0.30138888888888915</v>
      </c>
      <c r="T562" s="8">
        <f t="shared" si="479"/>
        <v>0.20833333333333331</v>
      </c>
      <c r="U562" s="9">
        <f>SUM(U548:U561)</f>
        <v>233.5</v>
      </c>
      <c r="V562" s="10"/>
      <c r="W562" s="11">
        <f>SUM(W548:W561)</f>
        <v>13076</v>
      </c>
      <c r="Y562" s="59"/>
      <c r="Z562" s="59"/>
      <c r="AA562" s="59"/>
    </row>
    <row r="563" spans="1:27" x14ac:dyDescent="0.25">
      <c r="Y563" s="59"/>
      <c r="Z563" s="59"/>
      <c r="AA563" s="59"/>
    </row>
    <row r="564" spans="1:27" ht="15.75" thickBot="1" x14ac:dyDescent="0.3">
      <c r="Y564" s="59"/>
      <c r="Z564" s="59"/>
      <c r="AA564" s="59"/>
    </row>
    <row r="565" spans="1:27" x14ac:dyDescent="0.25">
      <c r="A565" s="80">
        <v>846</v>
      </c>
      <c r="B565" s="81">
        <v>8146</v>
      </c>
      <c r="C565" s="81" t="s">
        <v>2</v>
      </c>
      <c r="D565" s="81"/>
      <c r="E565" s="81" t="str">
        <f t="shared" ref="E565:E574" si="480">CONCATENATE(C565,D565)</f>
        <v>X</v>
      </c>
      <c r="F565" s="81" t="s">
        <v>37</v>
      </c>
      <c r="G565" s="82">
        <v>2</v>
      </c>
      <c r="H565" s="81" t="str">
        <f t="shared" ref="H565:H574" si="481">CONCATENATE(F565,"/",G565)</f>
        <v>XXX326/2</v>
      </c>
      <c r="I565" s="83" t="s">
        <v>3</v>
      </c>
      <c r="J565" s="83" t="s">
        <v>18</v>
      </c>
      <c r="K565" s="67">
        <v>0.20208333333333334</v>
      </c>
      <c r="L565" s="84">
        <v>0.20277777777777778</v>
      </c>
      <c r="M565" s="81" t="s">
        <v>38</v>
      </c>
      <c r="N565" s="85">
        <v>0.22430555555555556</v>
      </c>
      <c r="O565" s="81" t="s">
        <v>9</v>
      </c>
      <c r="P565" s="81" t="str">
        <f t="shared" ref="P565:P573" si="482">IF(M566=O565,"OK","POZOR")</f>
        <v>OK</v>
      </c>
      <c r="Q565" s="14">
        <f t="shared" ref="Q565:Q574" si="483">IF(ISNUMBER(G565),N565-L565,IF(F565="přejezd",N565-L565,0))</f>
        <v>2.1527777777777785E-2</v>
      </c>
      <c r="R565" s="14">
        <f t="shared" ref="R565:R574" si="484">IF(ISNUMBER(G565),L565-K565,0)</f>
        <v>6.9444444444444198E-4</v>
      </c>
      <c r="S565" s="14">
        <f t="shared" ref="S565:S574" si="485">Q565+R565</f>
        <v>2.2222222222222227E-2</v>
      </c>
      <c r="T565" s="14"/>
      <c r="U565" s="13">
        <v>18.3</v>
      </c>
      <c r="V565" s="13">
        <f>INDEX('Počty dní'!F:J,MATCH(E565,'Počty dní'!H:H,0),4)</f>
        <v>56</v>
      </c>
      <c r="W565" s="16">
        <f t="shared" ref="W565:W574" si="486">V565*U565</f>
        <v>1024.8</v>
      </c>
      <c r="Y565" s="59"/>
      <c r="Z565" s="59"/>
      <c r="AA565" s="59"/>
    </row>
    <row r="566" spans="1:27" x14ac:dyDescent="0.25">
      <c r="A566" s="86">
        <v>846</v>
      </c>
      <c r="B566" s="87">
        <v>8146</v>
      </c>
      <c r="C566" s="87" t="s">
        <v>2</v>
      </c>
      <c r="D566" s="87"/>
      <c r="E566" s="87" t="str">
        <f t="shared" si="480"/>
        <v>X</v>
      </c>
      <c r="F566" s="87" t="s">
        <v>34</v>
      </c>
      <c r="G566" s="88">
        <v>1</v>
      </c>
      <c r="H566" s="87" t="str">
        <f t="shared" si="481"/>
        <v>XXX321/1</v>
      </c>
      <c r="I566" s="89" t="s">
        <v>3</v>
      </c>
      <c r="J566" s="89" t="s">
        <v>18</v>
      </c>
      <c r="K566" s="65">
        <v>0.26041666666666669</v>
      </c>
      <c r="L566" s="90">
        <v>0.26180555555555557</v>
      </c>
      <c r="M566" s="87" t="s">
        <v>9</v>
      </c>
      <c r="N566" s="91">
        <v>0.29166666666666669</v>
      </c>
      <c r="O566" s="87" t="s">
        <v>16</v>
      </c>
      <c r="P566" s="87" t="str">
        <f t="shared" si="482"/>
        <v>OK</v>
      </c>
      <c r="Q566" s="4">
        <f t="shared" si="483"/>
        <v>2.9861111111111116E-2</v>
      </c>
      <c r="R566" s="4">
        <f t="shared" si="484"/>
        <v>1.388888888888884E-3</v>
      </c>
      <c r="S566" s="4">
        <f t="shared" si="485"/>
        <v>3.125E-2</v>
      </c>
      <c r="T566" s="4">
        <f t="shared" ref="T566:T574" si="487">K566-N565</f>
        <v>3.6111111111111122E-2</v>
      </c>
      <c r="U566" s="1">
        <v>25.9</v>
      </c>
      <c r="V566" s="1">
        <f>INDEX('Počty dní'!F:J,MATCH(E566,'Počty dní'!H:H,0),4)</f>
        <v>56</v>
      </c>
      <c r="W566" s="17">
        <f t="shared" si="486"/>
        <v>1450.3999999999999</v>
      </c>
      <c r="Y566" s="59"/>
      <c r="Z566" s="59"/>
      <c r="AA566" s="59"/>
    </row>
    <row r="567" spans="1:27" x14ac:dyDescent="0.25">
      <c r="A567" s="86">
        <v>846</v>
      </c>
      <c r="B567" s="87">
        <v>8146</v>
      </c>
      <c r="C567" s="87" t="s">
        <v>2</v>
      </c>
      <c r="D567" s="87"/>
      <c r="E567" s="87" t="str">
        <f t="shared" si="480"/>
        <v>X</v>
      </c>
      <c r="F567" s="87" t="s">
        <v>34</v>
      </c>
      <c r="G567" s="88">
        <v>4</v>
      </c>
      <c r="H567" s="87" t="str">
        <f t="shared" si="481"/>
        <v>XXX321/4</v>
      </c>
      <c r="I567" s="89" t="s">
        <v>18</v>
      </c>
      <c r="J567" s="89" t="s">
        <v>18</v>
      </c>
      <c r="K567" s="65">
        <v>0.29305555555555557</v>
      </c>
      <c r="L567" s="90">
        <v>0.29444444444444445</v>
      </c>
      <c r="M567" s="87" t="s">
        <v>16</v>
      </c>
      <c r="N567" s="91">
        <v>0.31597222222222221</v>
      </c>
      <c r="O567" s="87" t="s">
        <v>9</v>
      </c>
      <c r="P567" s="87" t="str">
        <f t="shared" si="482"/>
        <v>OK</v>
      </c>
      <c r="Q567" s="4">
        <f t="shared" si="483"/>
        <v>2.1527777777777757E-2</v>
      </c>
      <c r="R567" s="4">
        <f t="shared" si="484"/>
        <v>1.388888888888884E-3</v>
      </c>
      <c r="S567" s="4">
        <f t="shared" si="485"/>
        <v>2.2916666666666641E-2</v>
      </c>
      <c r="T567" s="4">
        <f t="shared" si="487"/>
        <v>1.388888888888884E-3</v>
      </c>
      <c r="U567" s="1">
        <v>18.600000000000001</v>
      </c>
      <c r="V567" s="1">
        <f>INDEX('Počty dní'!F:J,MATCH(E567,'Počty dní'!H:H,0),4)</f>
        <v>56</v>
      </c>
      <c r="W567" s="17">
        <f t="shared" si="486"/>
        <v>1041.6000000000001</v>
      </c>
      <c r="Y567" s="59"/>
      <c r="Z567" s="59"/>
      <c r="AA567" s="59"/>
    </row>
    <row r="568" spans="1:27" x14ac:dyDescent="0.25">
      <c r="A568" s="86">
        <v>846</v>
      </c>
      <c r="B568" s="87">
        <v>8146</v>
      </c>
      <c r="C568" s="87" t="s">
        <v>2</v>
      </c>
      <c r="D568" s="87"/>
      <c r="E568" s="87" t="str">
        <f>CONCATENATE(C568,D568)</f>
        <v>X</v>
      </c>
      <c r="F568" s="87" t="s">
        <v>125</v>
      </c>
      <c r="G568" s="88">
        <v>3</v>
      </c>
      <c r="H568" s="87" t="str">
        <f>CONCATENATE(F568,"/",G568)</f>
        <v>XXX258/3</v>
      </c>
      <c r="I568" s="89" t="s">
        <v>3</v>
      </c>
      <c r="J568" s="89" t="s">
        <v>18</v>
      </c>
      <c r="K568" s="65">
        <v>0.39583333333333331</v>
      </c>
      <c r="L568" s="90">
        <v>0.3979166666666667</v>
      </c>
      <c r="M568" s="87" t="s">
        <v>9</v>
      </c>
      <c r="N568" s="91">
        <v>0.4152777777777778</v>
      </c>
      <c r="O568" s="87" t="s">
        <v>11</v>
      </c>
      <c r="P568" s="87" t="str">
        <f t="shared" si="482"/>
        <v>OK</v>
      </c>
      <c r="Q568" s="4">
        <f t="shared" si="483"/>
        <v>1.7361111111111105E-2</v>
      </c>
      <c r="R568" s="4">
        <f t="shared" si="484"/>
        <v>2.0833333333333814E-3</v>
      </c>
      <c r="S568" s="4">
        <f t="shared" si="485"/>
        <v>1.9444444444444486E-2</v>
      </c>
      <c r="T568" s="4">
        <f t="shared" si="487"/>
        <v>7.9861111111111105E-2</v>
      </c>
      <c r="U568" s="1">
        <v>16</v>
      </c>
      <c r="V568" s="1">
        <f>INDEX('Počty dní'!F:J,MATCH(E568,'Počty dní'!H:H,0),4)</f>
        <v>56</v>
      </c>
      <c r="W568" s="17">
        <f>V568*U568</f>
        <v>896</v>
      </c>
      <c r="Y568" s="59"/>
      <c r="Z568" s="59"/>
      <c r="AA568" s="59"/>
    </row>
    <row r="569" spans="1:27" x14ac:dyDescent="0.25">
      <c r="A569" s="86">
        <v>846</v>
      </c>
      <c r="B569" s="87">
        <v>8146</v>
      </c>
      <c r="C569" s="87" t="s">
        <v>2</v>
      </c>
      <c r="D569" s="87"/>
      <c r="E569" s="87" t="str">
        <f>CONCATENATE(C569,D569)</f>
        <v>X</v>
      </c>
      <c r="F569" s="87" t="s">
        <v>125</v>
      </c>
      <c r="G569" s="88">
        <v>6</v>
      </c>
      <c r="H569" s="87" t="str">
        <f>CONCATENATE(F569,"/",G569)</f>
        <v>XXX258/6</v>
      </c>
      <c r="I569" s="89" t="s">
        <v>3</v>
      </c>
      <c r="J569" s="89" t="s">
        <v>18</v>
      </c>
      <c r="K569" s="65">
        <v>0.4152777777777778</v>
      </c>
      <c r="L569" s="90">
        <v>0.41666666666666669</v>
      </c>
      <c r="M569" s="87" t="s">
        <v>11</v>
      </c>
      <c r="N569" s="91">
        <v>0.43611111111111112</v>
      </c>
      <c r="O569" s="87" t="s">
        <v>9</v>
      </c>
      <c r="P569" s="87" t="str">
        <f t="shared" si="482"/>
        <v>OK</v>
      </c>
      <c r="Q569" s="4">
        <f t="shared" si="483"/>
        <v>1.9444444444444431E-2</v>
      </c>
      <c r="R569" s="4">
        <f t="shared" si="484"/>
        <v>1.388888888888884E-3</v>
      </c>
      <c r="S569" s="4">
        <f t="shared" si="485"/>
        <v>2.0833333333333315E-2</v>
      </c>
      <c r="T569" s="4">
        <f t="shared" si="487"/>
        <v>0</v>
      </c>
      <c r="U569" s="1">
        <v>15.7</v>
      </c>
      <c r="V569" s="1">
        <f>INDEX('Počty dní'!F:J,MATCH(E569,'Počty dní'!H:H,0),4)</f>
        <v>56</v>
      </c>
      <c r="W569" s="17">
        <f>V569*U569</f>
        <v>879.19999999999993</v>
      </c>
      <c r="Y569" s="59"/>
      <c r="Z569" s="59"/>
      <c r="AA569" s="59"/>
    </row>
    <row r="570" spans="1:27" x14ac:dyDescent="0.25">
      <c r="A570" s="86">
        <v>846</v>
      </c>
      <c r="B570" s="87">
        <v>8146</v>
      </c>
      <c r="C570" s="87" t="s">
        <v>2</v>
      </c>
      <c r="D570" s="87"/>
      <c r="E570" s="87" t="str">
        <f t="shared" si="480"/>
        <v>X</v>
      </c>
      <c r="F570" s="87" t="s">
        <v>116</v>
      </c>
      <c r="G570" s="88">
        <v>5</v>
      </c>
      <c r="H570" s="87" t="str">
        <f t="shared" si="481"/>
        <v>XXX280/5</v>
      </c>
      <c r="I570" s="89" t="s">
        <v>3</v>
      </c>
      <c r="J570" s="89" t="s">
        <v>18</v>
      </c>
      <c r="K570" s="65">
        <v>0.44166666666666665</v>
      </c>
      <c r="L570" s="90">
        <v>0.44305555555555554</v>
      </c>
      <c r="M570" s="87" t="s">
        <v>9</v>
      </c>
      <c r="N570" s="91">
        <v>0.47361111111111115</v>
      </c>
      <c r="O570" s="87" t="s">
        <v>44</v>
      </c>
      <c r="P570" s="87" t="str">
        <f t="shared" si="482"/>
        <v>OK</v>
      </c>
      <c r="Q570" s="4">
        <f t="shared" si="483"/>
        <v>3.0555555555555614E-2</v>
      </c>
      <c r="R570" s="4">
        <f t="shared" si="484"/>
        <v>1.388888888888884E-3</v>
      </c>
      <c r="S570" s="4">
        <f t="shared" si="485"/>
        <v>3.1944444444444497E-2</v>
      </c>
      <c r="T570" s="4">
        <f t="shared" si="487"/>
        <v>5.5555555555555358E-3</v>
      </c>
      <c r="U570" s="1">
        <v>24.8</v>
      </c>
      <c r="V570" s="1">
        <f>INDEX('Počty dní'!F:J,MATCH(E570,'Počty dní'!H:H,0),4)</f>
        <v>56</v>
      </c>
      <c r="W570" s="17">
        <f t="shared" si="486"/>
        <v>1388.8</v>
      </c>
      <c r="Y570" s="59"/>
      <c r="Z570" s="59"/>
      <c r="AA570" s="59"/>
    </row>
    <row r="571" spans="1:27" x14ac:dyDescent="0.25">
      <c r="A571" s="86">
        <v>846</v>
      </c>
      <c r="B571" s="87">
        <v>8146</v>
      </c>
      <c r="C571" s="87" t="s">
        <v>2</v>
      </c>
      <c r="D571" s="87"/>
      <c r="E571" s="87" t="str">
        <f t="shared" si="480"/>
        <v>X</v>
      </c>
      <c r="F571" s="87" t="s">
        <v>116</v>
      </c>
      <c r="G571" s="88">
        <v>10</v>
      </c>
      <c r="H571" s="87" t="str">
        <f t="shared" si="481"/>
        <v>XXX280/10</v>
      </c>
      <c r="I571" s="89" t="s">
        <v>3</v>
      </c>
      <c r="J571" s="89" t="s">
        <v>18</v>
      </c>
      <c r="K571" s="65">
        <v>0.5229166666666667</v>
      </c>
      <c r="L571" s="90">
        <v>0.52430555555555558</v>
      </c>
      <c r="M571" s="87" t="s">
        <v>44</v>
      </c>
      <c r="N571" s="91">
        <v>0.55555555555555558</v>
      </c>
      <c r="O571" s="87" t="s">
        <v>9</v>
      </c>
      <c r="P571" s="87" t="str">
        <f t="shared" si="482"/>
        <v>OK</v>
      </c>
      <c r="Q571" s="4">
        <f t="shared" si="483"/>
        <v>3.125E-2</v>
      </c>
      <c r="R571" s="4">
        <f t="shared" si="484"/>
        <v>1.388888888888884E-3</v>
      </c>
      <c r="S571" s="4">
        <f t="shared" si="485"/>
        <v>3.2638888888888884E-2</v>
      </c>
      <c r="T571" s="4">
        <f t="shared" si="487"/>
        <v>4.9305555555555547E-2</v>
      </c>
      <c r="U571" s="1">
        <v>24.8</v>
      </c>
      <c r="V571" s="1">
        <f>INDEX('Počty dní'!F:J,MATCH(E571,'Počty dní'!H:H,0),4)</f>
        <v>56</v>
      </c>
      <c r="W571" s="17">
        <f t="shared" si="486"/>
        <v>1388.8</v>
      </c>
      <c r="Y571" s="59"/>
      <c r="Z571" s="59"/>
      <c r="AA571" s="59"/>
    </row>
    <row r="572" spans="1:27" x14ac:dyDescent="0.25">
      <c r="A572" s="86">
        <v>846</v>
      </c>
      <c r="B572" s="87">
        <v>8146</v>
      </c>
      <c r="C572" s="87" t="s">
        <v>2</v>
      </c>
      <c r="D572" s="87"/>
      <c r="E572" s="87" t="str">
        <f t="shared" si="480"/>
        <v>X</v>
      </c>
      <c r="F572" s="87" t="s">
        <v>37</v>
      </c>
      <c r="G572" s="88">
        <v>7</v>
      </c>
      <c r="H572" s="87" t="str">
        <f t="shared" si="481"/>
        <v>XXX326/7</v>
      </c>
      <c r="I572" s="89" t="s">
        <v>3</v>
      </c>
      <c r="J572" s="89" t="s">
        <v>18</v>
      </c>
      <c r="K572" s="65">
        <v>0.60624999999999996</v>
      </c>
      <c r="L572" s="90">
        <v>0.60763888888888884</v>
      </c>
      <c r="M572" s="87" t="s">
        <v>9</v>
      </c>
      <c r="N572" s="91">
        <v>0.62916666666666665</v>
      </c>
      <c r="O572" s="87" t="s">
        <v>38</v>
      </c>
      <c r="P572" s="87" t="str">
        <f t="shared" si="482"/>
        <v>OK</v>
      </c>
      <c r="Q572" s="4">
        <f t="shared" si="483"/>
        <v>2.1527777777777812E-2</v>
      </c>
      <c r="R572" s="4">
        <f t="shared" si="484"/>
        <v>1.388888888888884E-3</v>
      </c>
      <c r="S572" s="4">
        <f t="shared" si="485"/>
        <v>2.2916666666666696E-2</v>
      </c>
      <c r="T572" s="4">
        <f t="shared" si="487"/>
        <v>5.0694444444444375E-2</v>
      </c>
      <c r="U572" s="1">
        <v>18.3</v>
      </c>
      <c r="V572" s="1">
        <f>INDEX('Počty dní'!F:J,MATCH(E572,'Počty dní'!H:H,0),4)</f>
        <v>56</v>
      </c>
      <c r="W572" s="17">
        <f t="shared" si="486"/>
        <v>1024.8</v>
      </c>
      <c r="Y572" s="59"/>
      <c r="Z572" s="59"/>
      <c r="AA572" s="59"/>
    </row>
    <row r="573" spans="1:27" x14ac:dyDescent="0.25">
      <c r="A573" s="86">
        <v>846</v>
      </c>
      <c r="B573" s="87">
        <v>8146</v>
      </c>
      <c r="C573" s="87" t="s">
        <v>2</v>
      </c>
      <c r="D573" s="87"/>
      <c r="E573" s="87" t="str">
        <f>CONCATENATE(C573,D573)</f>
        <v>X</v>
      </c>
      <c r="F573" s="87" t="s">
        <v>37</v>
      </c>
      <c r="G573" s="88">
        <v>10</v>
      </c>
      <c r="H573" s="87" t="str">
        <f t="shared" si="481"/>
        <v>XXX326/10</v>
      </c>
      <c r="I573" s="89" t="s">
        <v>3</v>
      </c>
      <c r="J573" s="89" t="s">
        <v>18</v>
      </c>
      <c r="K573" s="65">
        <v>0.62916666666666665</v>
      </c>
      <c r="L573" s="90">
        <v>0.62986111111111109</v>
      </c>
      <c r="M573" s="87" t="s">
        <v>38</v>
      </c>
      <c r="N573" s="91">
        <v>0.64166666666666672</v>
      </c>
      <c r="O573" s="87" t="s">
        <v>9</v>
      </c>
      <c r="P573" s="87" t="str">
        <f t="shared" si="482"/>
        <v>OK</v>
      </c>
      <c r="Q573" s="4">
        <f t="shared" si="483"/>
        <v>1.1805555555555625E-2</v>
      </c>
      <c r="R573" s="4">
        <f t="shared" si="484"/>
        <v>6.9444444444444198E-4</v>
      </c>
      <c r="S573" s="4">
        <f t="shared" si="485"/>
        <v>1.2500000000000067E-2</v>
      </c>
      <c r="T573" s="4">
        <f t="shared" si="487"/>
        <v>0</v>
      </c>
      <c r="U573" s="1">
        <v>10.3</v>
      </c>
      <c r="V573" s="1">
        <f>INDEX('Počty dní'!F:J,MATCH(E573,'Počty dní'!H:H,0),4)</f>
        <v>56</v>
      </c>
      <c r="W573" s="17">
        <f>V573*U573</f>
        <v>576.80000000000007</v>
      </c>
      <c r="Y573" s="59"/>
      <c r="Z573" s="59"/>
      <c r="AA573" s="59"/>
    </row>
    <row r="574" spans="1:27" ht="15.75" thickBot="1" x14ac:dyDescent="0.3">
      <c r="A574" s="86">
        <v>846</v>
      </c>
      <c r="B574" s="87">
        <v>8146</v>
      </c>
      <c r="C574" s="87" t="s">
        <v>2</v>
      </c>
      <c r="D574" s="87"/>
      <c r="E574" s="87" t="str">
        <f t="shared" si="480"/>
        <v>X</v>
      </c>
      <c r="F574" s="87" t="s">
        <v>37</v>
      </c>
      <c r="G574" s="88">
        <v>9</v>
      </c>
      <c r="H574" s="87" t="str">
        <f t="shared" si="481"/>
        <v>XXX326/9</v>
      </c>
      <c r="I574" s="89" t="s">
        <v>3</v>
      </c>
      <c r="J574" s="89" t="s">
        <v>18</v>
      </c>
      <c r="K574" s="65">
        <v>0.68958333333333333</v>
      </c>
      <c r="L574" s="90">
        <v>0.69097222222222221</v>
      </c>
      <c r="M574" s="87" t="s">
        <v>9</v>
      </c>
      <c r="N574" s="91">
        <v>0.71250000000000002</v>
      </c>
      <c r="O574" s="87" t="s">
        <v>38</v>
      </c>
      <c r="P574" s="87"/>
      <c r="Q574" s="4">
        <f t="shared" si="483"/>
        <v>2.1527777777777812E-2</v>
      </c>
      <c r="R574" s="4">
        <f t="shared" si="484"/>
        <v>1.388888888888884E-3</v>
      </c>
      <c r="S574" s="4">
        <f t="shared" si="485"/>
        <v>2.2916666666666696E-2</v>
      </c>
      <c r="T574" s="4">
        <f t="shared" si="487"/>
        <v>4.7916666666666607E-2</v>
      </c>
      <c r="U574" s="1">
        <v>18.3</v>
      </c>
      <c r="V574" s="1">
        <f>INDEX('Počty dní'!F:J,MATCH(E574,'Počty dní'!H:H,0),4)</f>
        <v>56</v>
      </c>
      <c r="W574" s="17">
        <f t="shared" si="486"/>
        <v>1024.8</v>
      </c>
      <c r="Y574" s="59"/>
      <c r="Z574" s="59"/>
      <c r="AA574" s="59"/>
    </row>
    <row r="575" spans="1:27" ht="15.75" thickBot="1" x14ac:dyDescent="0.3">
      <c r="A575" s="106" t="str">
        <f ca="1">CONCATENATE(INDIRECT("R[-3]C[0]",FALSE),"celkem")</f>
        <v>846celkem</v>
      </c>
      <c r="B575" s="107"/>
      <c r="C575" s="107" t="str">
        <f ca="1">INDIRECT("R[-1]C[12]",FALSE)</f>
        <v>Žirov</v>
      </c>
      <c r="D575" s="108"/>
      <c r="E575" s="107"/>
      <c r="F575" s="108"/>
      <c r="G575" s="109"/>
      <c r="H575" s="110"/>
      <c r="I575" s="111"/>
      <c r="J575" s="112" t="str">
        <f ca="1">INDIRECT("R[-3]C[0]",FALSE)</f>
        <v>V</v>
      </c>
      <c r="K575" s="113"/>
      <c r="L575" s="114"/>
      <c r="M575" s="115"/>
      <c r="N575" s="114"/>
      <c r="O575" s="116"/>
      <c r="P575" s="107"/>
      <c r="Q575" s="8">
        <f>SUM(Q565:Q574)</f>
        <v>0.22638888888888906</v>
      </c>
      <c r="R575" s="8">
        <f>SUM(R565:R574)</f>
        <v>1.3194444444444453E-2</v>
      </c>
      <c r="S575" s="8">
        <f>SUM(S565:S574)</f>
        <v>0.23958333333333351</v>
      </c>
      <c r="T575" s="8">
        <f>SUM(T565:T574)</f>
        <v>0.27083333333333315</v>
      </c>
      <c r="U575" s="9">
        <f>SUM(U565:U574)</f>
        <v>191.00000000000006</v>
      </c>
      <c r="V575" s="10"/>
      <c r="W575" s="11">
        <f>SUM(W565:W574)</f>
        <v>10695.999999999998</v>
      </c>
      <c r="Y575" s="59"/>
      <c r="Z575" s="59"/>
      <c r="AA575" s="59"/>
    </row>
    <row r="576" spans="1:27" x14ac:dyDescent="0.25">
      <c r="Y576" s="59"/>
      <c r="Z576" s="59"/>
      <c r="AA576" s="59"/>
    </row>
    <row r="577" spans="1:27" ht="15.75" thickBot="1" x14ac:dyDescent="0.3">
      <c r="Y577" s="59"/>
      <c r="Z577" s="59"/>
      <c r="AA577" s="59"/>
    </row>
    <row r="578" spans="1:27" x14ac:dyDescent="0.25">
      <c r="A578" s="80">
        <v>847</v>
      </c>
      <c r="B578" s="81">
        <v>8147</v>
      </c>
      <c r="C578" s="81" t="s">
        <v>2</v>
      </c>
      <c r="D578" s="81"/>
      <c r="E578" s="81" t="str">
        <f>CONCATENATE(C578,D578)</f>
        <v>X</v>
      </c>
      <c r="F578" s="81" t="s">
        <v>125</v>
      </c>
      <c r="G578" s="82">
        <v>2</v>
      </c>
      <c r="H578" s="81" t="str">
        <f t="shared" ref="H578:H591" si="488">CONCATENATE(F578,"/",G578)</f>
        <v>XXX258/2</v>
      </c>
      <c r="I578" s="83" t="s">
        <v>3</v>
      </c>
      <c r="J578" s="83" t="s">
        <v>18</v>
      </c>
      <c r="K578" s="67">
        <v>0.2</v>
      </c>
      <c r="L578" s="84">
        <v>0.20138888888888887</v>
      </c>
      <c r="M578" s="81" t="s">
        <v>11</v>
      </c>
      <c r="N578" s="85">
        <v>0.22152777777777777</v>
      </c>
      <c r="O578" s="81" t="s">
        <v>9</v>
      </c>
      <c r="P578" s="81" t="str">
        <f t="shared" ref="P578:P590" si="489">IF(M579=O578,"OK","POZOR")</f>
        <v>OK</v>
      </c>
      <c r="Q578" s="14">
        <f t="shared" ref="Q578:Q591" si="490">IF(ISNUMBER(G578),N578-L578,IF(F578="přejezd",N578-L578,0))</f>
        <v>2.0138888888888901E-2</v>
      </c>
      <c r="R578" s="14">
        <f t="shared" ref="R578:R591" si="491">IF(ISNUMBER(G578),L578-K578,0)</f>
        <v>1.3888888888888562E-3</v>
      </c>
      <c r="S578" s="14">
        <f t="shared" ref="S578:S591" si="492">Q578+R578</f>
        <v>2.1527777777777757E-2</v>
      </c>
      <c r="T578" s="14"/>
      <c r="U578" s="13">
        <v>15.7</v>
      </c>
      <c r="V578" s="13">
        <f>INDEX('Počty dní'!F:J,MATCH(E578,'Počty dní'!H:H,0),4)</f>
        <v>56</v>
      </c>
      <c r="W578" s="16">
        <f>V578*U578</f>
        <v>879.19999999999993</v>
      </c>
      <c r="Y578" s="59"/>
      <c r="Z578" s="59"/>
      <c r="AA578" s="59"/>
    </row>
    <row r="579" spans="1:27" x14ac:dyDescent="0.25">
      <c r="A579" s="86">
        <v>847</v>
      </c>
      <c r="B579" s="87">
        <v>8147</v>
      </c>
      <c r="C579" s="87" t="s">
        <v>2</v>
      </c>
      <c r="D579" s="87"/>
      <c r="E579" s="87" t="str">
        <f>CONCATENATE(C579,D579)</f>
        <v>X</v>
      </c>
      <c r="F579" s="87" t="s">
        <v>34</v>
      </c>
      <c r="G579" s="88">
        <v>51</v>
      </c>
      <c r="H579" s="87" t="str">
        <f t="shared" si="488"/>
        <v>XXX321/51</v>
      </c>
      <c r="I579" s="89" t="s">
        <v>3</v>
      </c>
      <c r="J579" s="89" t="s">
        <v>18</v>
      </c>
      <c r="K579" s="65">
        <v>0.22152777777777777</v>
      </c>
      <c r="L579" s="90">
        <v>0.22222222222222221</v>
      </c>
      <c r="M579" s="87" t="s">
        <v>9</v>
      </c>
      <c r="N579" s="91">
        <v>0.22569444444444445</v>
      </c>
      <c r="O579" s="87" t="s">
        <v>35</v>
      </c>
      <c r="P579" s="87" t="str">
        <f t="shared" si="489"/>
        <v>OK</v>
      </c>
      <c r="Q579" s="4">
        <f t="shared" si="490"/>
        <v>3.4722222222222376E-3</v>
      </c>
      <c r="R579" s="4">
        <f t="shared" si="491"/>
        <v>6.9444444444444198E-4</v>
      </c>
      <c r="S579" s="4">
        <f t="shared" si="492"/>
        <v>4.1666666666666796E-3</v>
      </c>
      <c r="T579" s="4">
        <f t="shared" ref="T579:T591" si="493">K579-N578</f>
        <v>0</v>
      </c>
      <c r="U579" s="1">
        <v>2.4</v>
      </c>
      <c r="V579" s="1">
        <f>INDEX('Počty dní'!F:J,MATCH(E579,'Počty dní'!H:H,0),4)</f>
        <v>56</v>
      </c>
      <c r="W579" s="17">
        <f>V579*U579</f>
        <v>134.4</v>
      </c>
      <c r="Y579" s="59"/>
      <c r="Z579" s="59"/>
      <c r="AA579" s="59"/>
    </row>
    <row r="580" spans="1:27" x14ac:dyDescent="0.25">
      <c r="A580" s="86">
        <v>847</v>
      </c>
      <c r="B580" s="87">
        <v>8147</v>
      </c>
      <c r="C580" s="87" t="s">
        <v>2</v>
      </c>
      <c r="D580" s="87"/>
      <c r="E580" s="87" t="str">
        <f>CONCATENATE(C580,D580)</f>
        <v>X</v>
      </c>
      <c r="F580" s="87" t="s">
        <v>34</v>
      </c>
      <c r="G580" s="88">
        <v>52</v>
      </c>
      <c r="H580" s="87" t="str">
        <f t="shared" si="488"/>
        <v>XXX321/52</v>
      </c>
      <c r="I580" s="89" t="s">
        <v>3</v>
      </c>
      <c r="J580" s="89" t="s">
        <v>18</v>
      </c>
      <c r="K580" s="65">
        <v>0.22569444444444445</v>
      </c>
      <c r="L580" s="90">
        <v>0.22708333333333333</v>
      </c>
      <c r="M580" s="87" t="s">
        <v>35</v>
      </c>
      <c r="N580" s="91">
        <v>0.23055555555555554</v>
      </c>
      <c r="O580" s="87" t="s">
        <v>9</v>
      </c>
      <c r="P580" s="87" t="str">
        <f t="shared" si="489"/>
        <v>OK</v>
      </c>
      <c r="Q580" s="4">
        <f t="shared" si="490"/>
        <v>3.4722222222222099E-3</v>
      </c>
      <c r="R580" s="4">
        <f t="shared" si="491"/>
        <v>1.388888888888884E-3</v>
      </c>
      <c r="S580" s="4">
        <f t="shared" si="492"/>
        <v>4.8611111111110938E-3</v>
      </c>
      <c r="T580" s="4">
        <f t="shared" si="493"/>
        <v>0</v>
      </c>
      <c r="U580" s="1">
        <v>2.4</v>
      </c>
      <c r="V580" s="1">
        <f>INDEX('Počty dní'!F:J,MATCH(E580,'Počty dní'!H:H,0),4)</f>
        <v>56</v>
      </c>
      <c r="W580" s="17">
        <f>V580*U580</f>
        <v>134.4</v>
      </c>
      <c r="Y580" s="59"/>
      <c r="Z580" s="59"/>
      <c r="AA580" s="59"/>
    </row>
    <row r="581" spans="1:27" x14ac:dyDescent="0.25">
      <c r="A581" s="86">
        <v>847</v>
      </c>
      <c r="B581" s="87">
        <v>8147</v>
      </c>
      <c r="C581" s="87" t="s">
        <v>2</v>
      </c>
      <c r="D581" s="87"/>
      <c r="E581" s="87" t="str">
        <f t="shared" ref="E581:E583" si="494">CONCATENATE(C581,D581)</f>
        <v>X</v>
      </c>
      <c r="F581" s="87" t="s">
        <v>125</v>
      </c>
      <c r="G581" s="88">
        <v>1</v>
      </c>
      <c r="H581" s="87" t="str">
        <f t="shared" si="488"/>
        <v>XXX258/1</v>
      </c>
      <c r="I581" s="89" t="s">
        <v>3</v>
      </c>
      <c r="J581" s="89" t="s">
        <v>18</v>
      </c>
      <c r="K581" s="65">
        <v>0.23749999999999999</v>
      </c>
      <c r="L581" s="90">
        <v>0.2388888888888889</v>
      </c>
      <c r="M581" s="87" t="s">
        <v>9</v>
      </c>
      <c r="N581" s="91">
        <v>0.26458333333333334</v>
      </c>
      <c r="O581" s="87" t="s">
        <v>10</v>
      </c>
      <c r="P581" s="87" t="str">
        <f t="shared" si="489"/>
        <v>OK</v>
      </c>
      <c r="Q581" s="4">
        <f t="shared" si="490"/>
        <v>2.5694444444444436E-2</v>
      </c>
      <c r="R581" s="4">
        <f t="shared" si="491"/>
        <v>1.3888888888889117E-3</v>
      </c>
      <c r="S581" s="4">
        <f t="shared" si="492"/>
        <v>2.7083333333333348E-2</v>
      </c>
      <c r="T581" s="4">
        <f t="shared" si="493"/>
        <v>6.9444444444444475E-3</v>
      </c>
      <c r="U581" s="1">
        <v>20.100000000000001</v>
      </c>
      <c r="V581" s="1">
        <f>INDEX('Počty dní'!F:J,MATCH(E581,'Počty dní'!H:H,0),4)</f>
        <v>56</v>
      </c>
      <c r="W581" s="17">
        <f t="shared" ref="W581" si="495">V581*U581</f>
        <v>1125.6000000000001</v>
      </c>
      <c r="Y581" s="59"/>
      <c r="Z581" s="59"/>
      <c r="AA581" s="59"/>
    </row>
    <row r="582" spans="1:27" x14ac:dyDescent="0.25">
      <c r="A582" s="86">
        <v>847</v>
      </c>
      <c r="B582" s="87">
        <v>8147</v>
      </c>
      <c r="C582" s="87" t="s">
        <v>2</v>
      </c>
      <c r="D582" s="87"/>
      <c r="E582" s="87" t="str">
        <f>CONCATENATE(C582,D582)</f>
        <v>X</v>
      </c>
      <c r="F582" s="87" t="s">
        <v>125</v>
      </c>
      <c r="G582" s="88">
        <v>4</v>
      </c>
      <c r="H582" s="87" t="str">
        <f t="shared" si="488"/>
        <v>XXX258/4</v>
      </c>
      <c r="I582" s="89" t="s">
        <v>18</v>
      </c>
      <c r="J582" s="89" t="s">
        <v>18</v>
      </c>
      <c r="K582" s="65">
        <v>0.27083333333333331</v>
      </c>
      <c r="L582" s="90">
        <v>0.2722222222222222</v>
      </c>
      <c r="M582" s="87" t="s">
        <v>10</v>
      </c>
      <c r="N582" s="91">
        <v>0.30486111111111108</v>
      </c>
      <c r="O582" s="87" t="s">
        <v>9</v>
      </c>
      <c r="P582" s="87" t="str">
        <f t="shared" si="489"/>
        <v>OK</v>
      </c>
      <c r="Q582" s="4">
        <f t="shared" si="490"/>
        <v>3.2638888888888884E-2</v>
      </c>
      <c r="R582" s="4">
        <f t="shared" si="491"/>
        <v>1.388888888888884E-3</v>
      </c>
      <c r="S582" s="4">
        <f t="shared" si="492"/>
        <v>3.4027777777777768E-2</v>
      </c>
      <c r="T582" s="4">
        <f t="shared" si="493"/>
        <v>6.2499999999999778E-3</v>
      </c>
      <c r="U582" s="1">
        <v>23.2</v>
      </c>
      <c r="V582" s="1">
        <f>INDEX('Počty dní'!F:J,MATCH(E582,'Počty dní'!H:H,0),4)</f>
        <v>56</v>
      </c>
      <c r="W582" s="17">
        <f>V582*U582</f>
        <v>1299.2</v>
      </c>
      <c r="Y582" s="59"/>
      <c r="Z582" s="59"/>
      <c r="AA582" s="59"/>
    </row>
    <row r="583" spans="1:27" x14ac:dyDescent="0.25">
      <c r="A583" s="86">
        <v>847</v>
      </c>
      <c r="B583" s="87">
        <v>8147</v>
      </c>
      <c r="C583" s="87" t="s">
        <v>2</v>
      </c>
      <c r="D583" s="87"/>
      <c r="E583" s="87" t="str">
        <f t="shared" si="494"/>
        <v>X</v>
      </c>
      <c r="F583" s="87" t="s">
        <v>125</v>
      </c>
      <c r="G583" s="88">
        <v>5</v>
      </c>
      <c r="H583" s="87" t="str">
        <f t="shared" si="488"/>
        <v>XXX258/5</v>
      </c>
      <c r="I583" s="89" t="s">
        <v>3</v>
      </c>
      <c r="J583" s="89" t="s">
        <v>18</v>
      </c>
      <c r="K583" s="65">
        <v>0.52569444444444446</v>
      </c>
      <c r="L583" s="90">
        <v>0.52916666666666667</v>
      </c>
      <c r="M583" s="87" t="s">
        <v>9</v>
      </c>
      <c r="N583" s="91">
        <v>0.56041666666666667</v>
      </c>
      <c r="O583" s="87" t="s">
        <v>10</v>
      </c>
      <c r="P583" s="87" t="str">
        <f t="shared" si="489"/>
        <v>OK</v>
      </c>
      <c r="Q583" s="4">
        <f t="shared" si="490"/>
        <v>3.125E-2</v>
      </c>
      <c r="R583" s="4">
        <f t="shared" si="491"/>
        <v>3.4722222222222099E-3</v>
      </c>
      <c r="S583" s="4">
        <f t="shared" si="492"/>
        <v>3.472222222222221E-2</v>
      </c>
      <c r="T583" s="4">
        <f t="shared" si="493"/>
        <v>0.22083333333333338</v>
      </c>
      <c r="U583" s="1">
        <v>23.2</v>
      </c>
      <c r="V583" s="1">
        <f>INDEX('Počty dní'!F:J,MATCH(E583,'Počty dní'!H:H,0),4)</f>
        <v>56</v>
      </c>
      <c r="W583" s="17">
        <f>V583*U583</f>
        <v>1299.2</v>
      </c>
      <c r="Y583" s="59"/>
      <c r="Z583" s="59"/>
      <c r="AA583" s="59"/>
    </row>
    <row r="584" spans="1:27" x14ac:dyDescent="0.25">
      <c r="A584" s="86">
        <v>847</v>
      </c>
      <c r="B584" s="87">
        <v>8147</v>
      </c>
      <c r="C584" s="87" t="s">
        <v>2</v>
      </c>
      <c r="D584" s="87"/>
      <c r="E584" s="87" t="str">
        <f>CONCATENATE(C584,D584)</f>
        <v>X</v>
      </c>
      <c r="F584" s="87" t="s">
        <v>125</v>
      </c>
      <c r="G584" s="88">
        <v>8</v>
      </c>
      <c r="H584" s="87" t="str">
        <f t="shared" si="488"/>
        <v>XXX258/8</v>
      </c>
      <c r="I584" s="89" t="s">
        <v>3</v>
      </c>
      <c r="J584" s="89" t="s">
        <v>18</v>
      </c>
      <c r="K584" s="65">
        <v>0.56736111111111109</v>
      </c>
      <c r="L584" s="90">
        <v>0.56805555555555554</v>
      </c>
      <c r="M584" s="87" t="s">
        <v>10</v>
      </c>
      <c r="N584" s="91">
        <v>0.59444444444444444</v>
      </c>
      <c r="O584" s="87" t="s">
        <v>9</v>
      </c>
      <c r="P584" s="87" t="str">
        <f t="shared" si="489"/>
        <v>OK</v>
      </c>
      <c r="Q584" s="4">
        <f t="shared" si="490"/>
        <v>2.6388888888888906E-2</v>
      </c>
      <c r="R584" s="4">
        <f t="shared" si="491"/>
        <v>6.9444444444444198E-4</v>
      </c>
      <c r="S584" s="4">
        <f t="shared" si="492"/>
        <v>2.7083333333333348E-2</v>
      </c>
      <c r="T584" s="4">
        <f t="shared" si="493"/>
        <v>6.9444444444444198E-3</v>
      </c>
      <c r="U584" s="1">
        <v>20.100000000000001</v>
      </c>
      <c r="V584" s="1">
        <f>INDEX('Počty dní'!F:J,MATCH(E584,'Počty dní'!H:H,0),4)</f>
        <v>56</v>
      </c>
      <c r="W584" s="17">
        <f>V584*U584</f>
        <v>1125.6000000000001</v>
      </c>
      <c r="Y584" s="59"/>
      <c r="Z584" s="59"/>
      <c r="AA584" s="59"/>
    </row>
    <row r="585" spans="1:27" x14ac:dyDescent="0.25">
      <c r="A585" s="86">
        <v>847</v>
      </c>
      <c r="B585" s="87">
        <v>8147</v>
      </c>
      <c r="C585" s="87" t="s">
        <v>2</v>
      </c>
      <c r="D585" s="87"/>
      <c r="E585" s="87" t="str">
        <f>CONCATENATE(C585,D585)</f>
        <v>X</v>
      </c>
      <c r="F585" s="87" t="s">
        <v>34</v>
      </c>
      <c r="G585" s="88">
        <v>55</v>
      </c>
      <c r="H585" s="87" t="str">
        <f>CONCATENATE(F585,"/",G585)</f>
        <v>XXX321/55</v>
      </c>
      <c r="I585" s="89" t="s">
        <v>3</v>
      </c>
      <c r="J585" s="89" t="s">
        <v>18</v>
      </c>
      <c r="K585" s="65">
        <v>0.59861111111111109</v>
      </c>
      <c r="L585" s="90">
        <v>0.60069444444444442</v>
      </c>
      <c r="M585" s="87" t="s">
        <v>9</v>
      </c>
      <c r="N585" s="91">
        <v>0.60416666666666663</v>
      </c>
      <c r="O585" s="87" t="s">
        <v>35</v>
      </c>
      <c r="P585" s="87" t="str">
        <f t="shared" si="489"/>
        <v>OK</v>
      </c>
      <c r="Q585" s="4">
        <f t="shared" si="490"/>
        <v>3.4722222222222099E-3</v>
      </c>
      <c r="R585" s="4">
        <f t="shared" si="491"/>
        <v>2.0833333333333259E-3</v>
      </c>
      <c r="S585" s="4">
        <f t="shared" si="492"/>
        <v>5.5555555555555358E-3</v>
      </c>
      <c r="T585" s="4">
        <f t="shared" si="493"/>
        <v>4.1666666666666519E-3</v>
      </c>
      <c r="U585" s="1">
        <v>2.4</v>
      </c>
      <c r="V585" s="1">
        <f>INDEX('Počty dní'!F:J,MATCH(E585,'Počty dní'!H:H,0),4)</f>
        <v>56</v>
      </c>
      <c r="W585" s="17">
        <f>V585*U585</f>
        <v>134.4</v>
      </c>
      <c r="Y585" s="59"/>
      <c r="Z585" s="59"/>
      <c r="AA585" s="59"/>
    </row>
    <row r="586" spans="1:27" x14ac:dyDescent="0.25">
      <c r="A586" s="86">
        <v>847</v>
      </c>
      <c r="B586" s="87">
        <v>8147</v>
      </c>
      <c r="C586" s="87" t="s">
        <v>2</v>
      </c>
      <c r="D586" s="87"/>
      <c r="E586" s="87" t="str">
        <f>CONCATENATE(C586,D586)</f>
        <v>X</v>
      </c>
      <c r="F586" s="87" t="s">
        <v>34</v>
      </c>
      <c r="G586" s="88">
        <v>56</v>
      </c>
      <c r="H586" s="87" t="str">
        <f>CONCATENATE(F586,"/",G586)</f>
        <v>XXX321/56</v>
      </c>
      <c r="I586" s="89" t="s">
        <v>3</v>
      </c>
      <c r="J586" s="89" t="s">
        <v>18</v>
      </c>
      <c r="K586" s="65">
        <v>0.60416666666666663</v>
      </c>
      <c r="L586" s="90">
        <v>0.60555555555555551</v>
      </c>
      <c r="M586" s="87" t="s">
        <v>35</v>
      </c>
      <c r="N586" s="91">
        <v>0.60902777777777772</v>
      </c>
      <c r="O586" s="87" t="s">
        <v>9</v>
      </c>
      <c r="P586" s="87" t="str">
        <f t="shared" si="489"/>
        <v>OK</v>
      </c>
      <c r="Q586" s="4">
        <f t="shared" si="490"/>
        <v>3.4722222222222099E-3</v>
      </c>
      <c r="R586" s="4">
        <f t="shared" si="491"/>
        <v>1.388888888888884E-3</v>
      </c>
      <c r="S586" s="4">
        <f t="shared" si="492"/>
        <v>4.8611111111110938E-3</v>
      </c>
      <c r="T586" s="4">
        <f t="shared" si="493"/>
        <v>0</v>
      </c>
      <c r="U586" s="1">
        <v>2.4</v>
      </c>
      <c r="V586" s="1">
        <f>INDEX('Počty dní'!F:J,MATCH(E586,'Počty dní'!H:H,0),4)</f>
        <v>56</v>
      </c>
      <c r="W586" s="17">
        <f>V586*U586</f>
        <v>134.4</v>
      </c>
      <c r="Y586" s="59"/>
      <c r="Z586" s="59"/>
      <c r="AA586" s="59"/>
    </row>
    <row r="587" spans="1:27" x14ac:dyDescent="0.25">
      <c r="A587" s="86">
        <v>847</v>
      </c>
      <c r="B587" s="87">
        <v>8147</v>
      </c>
      <c r="C587" s="87" t="s">
        <v>2</v>
      </c>
      <c r="D587" s="87"/>
      <c r="E587" s="87" t="str">
        <f t="shared" ref="E587:E591" si="496">CONCATENATE(C587,D587)</f>
        <v>X</v>
      </c>
      <c r="F587" s="87" t="s">
        <v>125</v>
      </c>
      <c r="G587" s="88">
        <v>7</v>
      </c>
      <c r="H587" s="87" t="str">
        <f t="shared" si="488"/>
        <v>XXX258/7</v>
      </c>
      <c r="I587" s="89" t="s">
        <v>3</v>
      </c>
      <c r="J587" s="89" t="s">
        <v>18</v>
      </c>
      <c r="K587" s="65">
        <v>0.60902777777777772</v>
      </c>
      <c r="L587" s="90">
        <v>0.61249999999999993</v>
      </c>
      <c r="M587" s="87" t="s">
        <v>9</v>
      </c>
      <c r="N587" s="91">
        <v>0.64374999999999993</v>
      </c>
      <c r="O587" s="87" t="s">
        <v>10</v>
      </c>
      <c r="P587" s="87" t="str">
        <f t="shared" si="489"/>
        <v>OK</v>
      </c>
      <c r="Q587" s="4">
        <f t="shared" si="490"/>
        <v>3.125E-2</v>
      </c>
      <c r="R587" s="4">
        <f t="shared" si="491"/>
        <v>3.4722222222222099E-3</v>
      </c>
      <c r="S587" s="4">
        <f t="shared" si="492"/>
        <v>3.472222222222221E-2</v>
      </c>
      <c r="T587" s="4">
        <f t="shared" si="493"/>
        <v>0</v>
      </c>
      <c r="U587" s="1">
        <v>23.2</v>
      </c>
      <c r="V587" s="1">
        <f>INDEX('Počty dní'!F:J,MATCH(E587,'Počty dní'!H:H,0),4)</f>
        <v>56</v>
      </c>
      <c r="W587" s="17">
        <f t="shared" ref="W587:W591" si="497">V587*U587</f>
        <v>1299.2</v>
      </c>
      <c r="Y587" s="59"/>
      <c r="Z587" s="59"/>
      <c r="AA587" s="59"/>
    </row>
    <row r="588" spans="1:27" x14ac:dyDescent="0.25">
      <c r="A588" s="86">
        <v>847</v>
      </c>
      <c r="B588" s="87">
        <v>8147</v>
      </c>
      <c r="C588" s="87" t="s">
        <v>2</v>
      </c>
      <c r="D588" s="87"/>
      <c r="E588" s="87" t="str">
        <f>CONCATENATE(C588,D588)</f>
        <v>X</v>
      </c>
      <c r="F588" s="87" t="s">
        <v>125</v>
      </c>
      <c r="G588" s="88">
        <v>10</v>
      </c>
      <c r="H588" s="87" t="str">
        <f t="shared" si="488"/>
        <v>XXX258/10</v>
      </c>
      <c r="I588" s="89" t="s">
        <v>3</v>
      </c>
      <c r="J588" s="89" t="s">
        <v>18</v>
      </c>
      <c r="K588" s="65">
        <v>0.65069444444444446</v>
      </c>
      <c r="L588" s="90">
        <v>0.65138888888888891</v>
      </c>
      <c r="M588" s="87" t="s">
        <v>10</v>
      </c>
      <c r="N588" s="91">
        <v>0.6777777777777777</v>
      </c>
      <c r="O588" s="87" t="s">
        <v>9</v>
      </c>
      <c r="P588" s="87" t="str">
        <f t="shared" si="489"/>
        <v>OK</v>
      </c>
      <c r="Q588" s="4">
        <f t="shared" si="490"/>
        <v>2.6388888888888795E-2</v>
      </c>
      <c r="R588" s="4">
        <f t="shared" si="491"/>
        <v>6.9444444444444198E-4</v>
      </c>
      <c r="S588" s="4">
        <f t="shared" si="492"/>
        <v>2.7083333333333237E-2</v>
      </c>
      <c r="T588" s="4">
        <f t="shared" si="493"/>
        <v>6.9444444444445308E-3</v>
      </c>
      <c r="U588" s="1">
        <v>20.100000000000001</v>
      </c>
      <c r="V588" s="1">
        <f>INDEX('Počty dní'!F:J,MATCH(E588,'Počty dní'!H:H,0),4)</f>
        <v>56</v>
      </c>
      <c r="W588" s="17">
        <f>V588*U588</f>
        <v>1125.6000000000001</v>
      </c>
      <c r="Y588" s="59"/>
      <c r="Z588" s="59"/>
      <c r="AA588" s="59"/>
    </row>
    <row r="589" spans="1:27" x14ac:dyDescent="0.25">
      <c r="A589" s="86">
        <v>847</v>
      </c>
      <c r="B589" s="87">
        <v>8147</v>
      </c>
      <c r="C589" s="87" t="s">
        <v>2</v>
      </c>
      <c r="D589" s="87"/>
      <c r="E589" s="87" t="str">
        <f t="shared" si="496"/>
        <v>X</v>
      </c>
      <c r="F589" s="87" t="s">
        <v>125</v>
      </c>
      <c r="G589" s="88">
        <v>9</v>
      </c>
      <c r="H589" s="87" t="str">
        <f t="shared" si="488"/>
        <v>XXX258/9</v>
      </c>
      <c r="I589" s="89" t="s">
        <v>3</v>
      </c>
      <c r="J589" s="89" t="s">
        <v>18</v>
      </c>
      <c r="K589" s="65">
        <v>0.69236111111111109</v>
      </c>
      <c r="L589" s="90">
        <v>0.6958333333333333</v>
      </c>
      <c r="M589" s="87" t="s">
        <v>9</v>
      </c>
      <c r="N589" s="91">
        <v>0.71597222222222223</v>
      </c>
      <c r="O589" s="87" t="s">
        <v>11</v>
      </c>
      <c r="P589" s="87" t="str">
        <f t="shared" si="489"/>
        <v>OK</v>
      </c>
      <c r="Q589" s="4">
        <f t="shared" si="490"/>
        <v>2.0138888888888928E-2</v>
      </c>
      <c r="R589" s="4">
        <f t="shared" si="491"/>
        <v>3.4722222222222099E-3</v>
      </c>
      <c r="S589" s="4">
        <f t="shared" si="492"/>
        <v>2.3611111111111138E-2</v>
      </c>
      <c r="T589" s="4">
        <f t="shared" si="493"/>
        <v>1.4583333333333393E-2</v>
      </c>
      <c r="U589" s="1">
        <v>15.7</v>
      </c>
      <c r="V589" s="1">
        <f>INDEX('Počty dní'!F:J,MATCH(E589,'Počty dní'!H:H,0),4)</f>
        <v>56</v>
      </c>
      <c r="W589" s="17">
        <f t="shared" si="497"/>
        <v>879.19999999999993</v>
      </c>
      <c r="Y589" s="59"/>
      <c r="Z589" s="59"/>
      <c r="AA589" s="59"/>
    </row>
    <row r="590" spans="1:27" x14ac:dyDescent="0.25">
      <c r="A590" s="86">
        <v>847</v>
      </c>
      <c r="B590" s="87">
        <v>8147</v>
      </c>
      <c r="C590" s="87" t="s">
        <v>2</v>
      </c>
      <c r="D590" s="87"/>
      <c r="E590" s="87" t="str">
        <f>CONCATENATE(C590,D590)</f>
        <v>X</v>
      </c>
      <c r="F590" s="87" t="s">
        <v>125</v>
      </c>
      <c r="G590" s="88">
        <v>12</v>
      </c>
      <c r="H590" s="87" t="str">
        <f t="shared" si="488"/>
        <v>XXX258/12</v>
      </c>
      <c r="I590" s="89" t="s">
        <v>3</v>
      </c>
      <c r="J590" s="89" t="s">
        <v>18</v>
      </c>
      <c r="K590" s="65">
        <v>0.7416666666666667</v>
      </c>
      <c r="L590" s="90">
        <v>0.74305555555555547</v>
      </c>
      <c r="M590" s="87" t="s">
        <v>11</v>
      </c>
      <c r="N590" s="91">
        <v>0.76111111111111107</v>
      </c>
      <c r="O590" s="87" t="s">
        <v>9</v>
      </c>
      <c r="P590" s="87" t="str">
        <f t="shared" si="489"/>
        <v>OK</v>
      </c>
      <c r="Q590" s="4">
        <f t="shared" si="490"/>
        <v>1.8055555555555602E-2</v>
      </c>
      <c r="R590" s="4">
        <f t="shared" si="491"/>
        <v>1.3888888888887729E-3</v>
      </c>
      <c r="S590" s="4">
        <f t="shared" si="492"/>
        <v>1.9444444444444375E-2</v>
      </c>
      <c r="T590" s="4">
        <f t="shared" si="493"/>
        <v>2.5694444444444464E-2</v>
      </c>
      <c r="U590" s="1">
        <v>16</v>
      </c>
      <c r="V590" s="1">
        <f>INDEX('Počty dní'!F:J,MATCH(E590,'Počty dní'!H:H,0),4)</f>
        <v>56</v>
      </c>
      <c r="W590" s="17">
        <f>V590*U590</f>
        <v>896</v>
      </c>
      <c r="Y590" s="59"/>
      <c r="Z590" s="59"/>
      <c r="AA590" s="59"/>
    </row>
    <row r="591" spans="1:27" ht="15.75" thickBot="1" x14ac:dyDescent="0.3">
      <c r="A591" s="86">
        <v>847</v>
      </c>
      <c r="B591" s="87">
        <v>8147</v>
      </c>
      <c r="C591" s="87" t="s">
        <v>2</v>
      </c>
      <c r="D591" s="87"/>
      <c r="E591" s="87" t="str">
        <f t="shared" si="496"/>
        <v>X</v>
      </c>
      <c r="F591" s="87" t="s">
        <v>125</v>
      </c>
      <c r="G591" s="88">
        <v>11</v>
      </c>
      <c r="H591" s="87" t="str">
        <f t="shared" si="488"/>
        <v>XXX258/11</v>
      </c>
      <c r="I591" s="89" t="s">
        <v>3</v>
      </c>
      <c r="J591" s="89" t="s">
        <v>18</v>
      </c>
      <c r="K591" s="65">
        <v>0.77777777777777779</v>
      </c>
      <c r="L591" s="90">
        <v>0.77916666666666667</v>
      </c>
      <c r="M591" s="87" t="s">
        <v>9</v>
      </c>
      <c r="N591" s="91">
        <v>0.7993055555555556</v>
      </c>
      <c r="O591" s="87" t="s">
        <v>11</v>
      </c>
      <c r="P591" s="87"/>
      <c r="Q591" s="4">
        <f t="shared" si="490"/>
        <v>2.0138888888888928E-2</v>
      </c>
      <c r="R591" s="4">
        <f t="shared" si="491"/>
        <v>1.388888888888884E-3</v>
      </c>
      <c r="S591" s="4">
        <f t="shared" si="492"/>
        <v>2.1527777777777812E-2</v>
      </c>
      <c r="T591" s="4">
        <f t="shared" si="493"/>
        <v>1.6666666666666718E-2</v>
      </c>
      <c r="U591" s="1">
        <v>15.7</v>
      </c>
      <c r="V591" s="1">
        <f>INDEX('Počty dní'!F:J,MATCH(E591,'Počty dní'!H:H,0),4)</f>
        <v>56</v>
      </c>
      <c r="W591" s="17">
        <f t="shared" si="497"/>
        <v>879.19999999999993</v>
      </c>
      <c r="Y591" s="59"/>
      <c r="Z591" s="59"/>
      <c r="AA591" s="59"/>
    </row>
    <row r="592" spans="1:27" ht="15.75" thickBot="1" x14ac:dyDescent="0.3">
      <c r="A592" s="106" t="str">
        <f ca="1">CONCATENATE(INDIRECT("R[-3]C[0]",FALSE),"celkem")</f>
        <v>847celkem</v>
      </c>
      <c r="B592" s="107"/>
      <c r="C592" s="107" t="str">
        <f ca="1">INDIRECT("R[-1]C[12]",FALSE)</f>
        <v>Želiv,rest.Na Želivce</v>
      </c>
      <c r="D592" s="108"/>
      <c r="E592" s="107"/>
      <c r="F592" s="108"/>
      <c r="G592" s="109"/>
      <c r="H592" s="110"/>
      <c r="I592" s="111"/>
      <c r="J592" s="112" t="str">
        <f ca="1">INDIRECT("R[-3]C[0]",FALSE)</f>
        <v>V</v>
      </c>
      <c r="K592" s="113"/>
      <c r="L592" s="114"/>
      <c r="M592" s="116"/>
      <c r="N592" s="116"/>
      <c r="O592" s="116"/>
      <c r="P592" s="107"/>
      <c r="Q592" s="8">
        <f>SUM(Q578:Q591)</f>
        <v>0.26597222222222228</v>
      </c>
      <c r="R592" s="8">
        <f t="shared" ref="R592:T592" si="498">SUM(R578:R591)</f>
        <v>2.4305555555555358E-2</v>
      </c>
      <c r="S592" s="8">
        <f t="shared" si="498"/>
        <v>0.29027777777777763</v>
      </c>
      <c r="T592" s="8">
        <f t="shared" si="498"/>
        <v>0.30902777777777801</v>
      </c>
      <c r="U592" s="9">
        <f>SUM(U578:U591)</f>
        <v>202.59999999999997</v>
      </c>
      <c r="V592" s="10"/>
      <c r="W592" s="11">
        <f>SUM(W578:W591)</f>
        <v>11345.6</v>
      </c>
      <c r="Y592" s="59"/>
      <c r="Z592" s="59"/>
      <c r="AA592" s="59"/>
    </row>
    <row r="595" spans="1:23" s="59" customFormat="1" x14ac:dyDescent="0.25">
      <c r="A595" s="131" t="s">
        <v>110</v>
      </c>
      <c r="B595" s="75"/>
      <c r="C595" s="75"/>
      <c r="D595" s="75"/>
      <c r="E595" s="136"/>
      <c r="F595" s="75"/>
      <c r="G595" s="137"/>
      <c r="H595" s="75"/>
      <c r="I595" s="77"/>
      <c r="J595" s="77"/>
      <c r="K595" s="71"/>
      <c r="L595" s="138"/>
      <c r="M595" s="139"/>
      <c r="N595" s="138"/>
      <c r="O595" s="139"/>
      <c r="P595" s="75"/>
      <c r="Q595" s="69"/>
      <c r="R595" s="69"/>
      <c r="S595" s="69"/>
      <c r="T595" s="69"/>
      <c r="U595" s="56"/>
      <c r="V595" s="69"/>
      <c r="W595" s="69"/>
    </row>
    <row r="596" spans="1:23" x14ac:dyDescent="0.25">
      <c r="A596" s="75" t="str">
        <f t="shared" ref="A596:A598" si="499">CONCATENATE(B596,"celkem")</f>
        <v>822celkem</v>
      </c>
      <c r="B596" s="75">
        <v>822</v>
      </c>
      <c r="C596" s="74"/>
    </row>
    <row r="597" spans="1:23" x14ac:dyDescent="0.25">
      <c r="A597" s="75" t="str">
        <f t="shared" si="499"/>
        <v>829celkem</v>
      </c>
      <c r="B597" s="75">
        <v>829</v>
      </c>
      <c r="C597" s="74"/>
    </row>
    <row r="598" spans="1:23" x14ac:dyDescent="0.25">
      <c r="A598" s="75" t="str">
        <f t="shared" si="499"/>
        <v>830celkem</v>
      </c>
      <c r="B598" s="75">
        <v>830</v>
      </c>
      <c r="C598" s="74"/>
    </row>
  </sheetData>
  <autoFilter ref="A1:Y598"/>
  <conditionalFormatting sqref="E1">
    <cfRule type="containsText" dxfId="4" priority="2" operator="containsText" text="stídání">
      <formula>NOT(ISERROR(SEARCH("stídání",E1)))</formula>
    </cfRule>
    <cfRule type="containsText" dxfId="3" priority="3" operator="containsText" text="střídání">
      <formula>NOT(ISERROR(SEARCH("střídání",E1)))</formula>
    </cfRule>
  </conditionalFormatting>
  <conditionalFormatting sqref="P30:P33">
    <cfRule type="containsText" dxfId="2" priority="1" operator="containsText" text="POZOR">
      <formula>NOT(ISERROR(SEARCH("POZOR",P30)))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54"/>
  <sheetViews>
    <sheetView workbookViewId="0">
      <selection activeCell="H10" sqref="H10"/>
    </sheetView>
  </sheetViews>
  <sheetFormatPr defaultRowHeight="15" x14ac:dyDescent="0.25"/>
  <cols>
    <col min="1" max="1" width="5.140625" style="74" customWidth="1"/>
    <col min="2" max="2" width="5.7109375" style="75" customWidth="1"/>
    <col min="3" max="3" width="4.28515625" style="75" customWidth="1"/>
    <col min="4" max="4" width="6.7109375" style="75" customWidth="1"/>
    <col min="5" max="5" width="5.140625" style="75" customWidth="1"/>
    <col min="6" max="6" width="8.28515625" style="75" customWidth="1"/>
    <col min="7" max="7" width="5.28515625" style="76" customWidth="1"/>
    <col min="8" max="8" width="11.7109375" style="75" customWidth="1"/>
    <col min="9" max="9" width="5.5703125" style="77" customWidth="1"/>
    <col min="10" max="10" width="4.85546875" style="77" customWidth="1"/>
    <col min="11" max="12" width="7.28515625" style="75" customWidth="1"/>
    <col min="13" max="13" width="25.140625" style="75" customWidth="1"/>
    <col min="14" max="14" width="8.42578125" style="75" customWidth="1"/>
    <col min="15" max="15" width="26.85546875" style="75" customWidth="1"/>
    <col min="16" max="16" width="4.7109375" customWidth="1"/>
    <col min="17" max="20" width="7.7109375" customWidth="1"/>
    <col min="21" max="21" width="7.28515625" customWidth="1"/>
    <col min="22" max="22" width="5.7109375" customWidth="1"/>
    <col min="23" max="23" width="8.42578125" customWidth="1"/>
  </cols>
  <sheetData>
    <row r="1" spans="1:27" s="6" customFormat="1" ht="105" customHeight="1" thickBot="1" x14ac:dyDescent="0.3">
      <c r="A1" s="100" t="s">
        <v>62</v>
      </c>
      <c r="B1" s="101" t="s">
        <v>63</v>
      </c>
      <c r="C1" s="102" t="s">
        <v>4</v>
      </c>
      <c r="D1" s="102" t="s">
        <v>5</v>
      </c>
      <c r="E1" s="103" t="s">
        <v>64</v>
      </c>
      <c r="F1" s="104" t="s">
        <v>65</v>
      </c>
      <c r="G1" s="105" t="s">
        <v>66</v>
      </c>
      <c r="H1" s="104" t="s">
        <v>67</v>
      </c>
      <c r="I1" s="102" t="s">
        <v>68</v>
      </c>
      <c r="J1" s="102" t="s">
        <v>69</v>
      </c>
      <c r="K1" s="102" t="s">
        <v>70</v>
      </c>
      <c r="L1" s="102" t="s">
        <v>71</v>
      </c>
      <c r="M1" s="102" t="s">
        <v>72</v>
      </c>
      <c r="N1" s="102" t="s">
        <v>73</v>
      </c>
      <c r="O1" s="102" t="s">
        <v>74</v>
      </c>
      <c r="P1" s="5" t="s">
        <v>75</v>
      </c>
      <c r="Q1" s="5" t="s">
        <v>76</v>
      </c>
      <c r="R1" s="5" t="s">
        <v>77</v>
      </c>
      <c r="S1" s="5" t="s">
        <v>78</v>
      </c>
      <c r="T1" s="5" t="s">
        <v>79</v>
      </c>
      <c r="U1" s="5" t="s">
        <v>0</v>
      </c>
      <c r="V1" s="5" t="s">
        <v>80</v>
      </c>
      <c r="W1" s="5" t="s">
        <v>81</v>
      </c>
    </row>
    <row r="3" spans="1:27" ht="15.75" thickBot="1" x14ac:dyDescent="0.3">
      <c r="K3" s="64"/>
      <c r="L3" s="78"/>
      <c r="N3" s="79"/>
      <c r="Q3" s="2"/>
      <c r="R3" s="2"/>
      <c r="S3" s="2"/>
      <c r="T3" s="2"/>
      <c r="V3" s="2"/>
      <c r="W3" s="2"/>
    </row>
    <row r="4" spans="1:27" x14ac:dyDescent="0.25">
      <c r="A4" s="80">
        <v>801</v>
      </c>
      <c r="B4" s="81">
        <v>8201</v>
      </c>
      <c r="C4" s="81" t="s">
        <v>8</v>
      </c>
      <c r="D4" s="81"/>
      <c r="E4" s="81" t="str">
        <f>CONCATENATE(C4,D4)</f>
        <v>6+</v>
      </c>
      <c r="F4" s="81" t="s">
        <v>140</v>
      </c>
      <c r="G4" s="82">
        <v>103</v>
      </c>
      <c r="H4" s="81" t="str">
        <f>CONCATENATE(F4,"/",G4)</f>
        <v>XXX401/103</v>
      </c>
      <c r="I4" s="83" t="s">
        <v>31</v>
      </c>
      <c r="J4" s="83" t="s">
        <v>31</v>
      </c>
      <c r="K4" s="67">
        <v>0.35416666666666669</v>
      </c>
      <c r="L4" s="84">
        <v>0.3576388888888889</v>
      </c>
      <c r="M4" s="81" t="s">
        <v>9</v>
      </c>
      <c r="N4" s="85">
        <v>0.43402777777777779</v>
      </c>
      <c r="O4" s="81" t="s">
        <v>27</v>
      </c>
      <c r="P4" s="13" t="str">
        <f t="shared" ref="P4:P6" si="0">IF(M5=O4,"OK","POZOR")</f>
        <v>OK</v>
      </c>
      <c r="Q4" s="14">
        <f t="shared" ref="Q4:Q7" si="1">IF(ISNUMBER(G4),N4-L4,IF(F4="přejezd",N4-L4,0))</f>
        <v>7.6388888888888895E-2</v>
      </c>
      <c r="R4" s="14">
        <f t="shared" ref="R4:R7" si="2">IF(ISNUMBER(G4),L4-K4,0)</f>
        <v>3.4722222222222099E-3</v>
      </c>
      <c r="S4" s="14">
        <f t="shared" ref="S4:S7" si="3">Q4+R4</f>
        <v>7.9861111111111105E-2</v>
      </c>
      <c r="T4" s="14"/>
      <c r="U4" s="13">
        <v>106.2</v>
      </c>
      <c r="V4" s="13">
        <f>INDEX('Počty dní'!L:P,MATCH(E4,'Počty dní'!N:N,0),4)</f>
        <v>114</v>
      </c>
      <c r="W4" s="16">
        <f>V4*U4</f>
        <v>12106.800000000001</v>
      </c>
      <c r="Y4" s="59"/>
      <c r="Z4" s="59"/>
      <c r="AA4" s="59"/>
    </row>
    <row r="5" spans="1:27" x14ac:dyDescent="0.25">
      <c r="A5" s="86">
        <v>801</v>
      </c>
      <c r="B5" s="87">
        <v>8201</v>
      </c>
      <c r="C5" s="87" t="s">
        <v>8</v>
      </c>
      <c r="D5" s="87"/>
      <c r="E5" s="87" t="str">
        <f>CONCATENATE(C5,D5)</f>
        <v>6+</v>
      </c>
      <c r="F5" s="87" t="s">
        <v>140</v>
      </c>
      <c r="G5" s="88">
        <v>106</v>
      </c>
      <c r="H5" s="87" t="str">
        <f t="shared" ref="H5:H7" si="4">CONCATENATE(F5,"/",G5)</f>
        <v>XXX401/106</v>
      </c>
      <c r="I5" s="89" t="s">
        <v>31</v>
      </c>
      <c r="J5" s="89" t="s">
        <v>31</v>
      </c>
      <c r="K5" s="65">
        <v>0.47222222222222221</v>
      </c>
      <c r="L5" s="90">
        <v>0.47916666666666669</v>
      </c>
      <c r="M5" s="87" t="s">
        <v>27</v>
      </c>
      <c r="N5" s="91">
        <v>0.55902777777777779</v>
      </c>
      <c r="O5" s="87" t="s">
        <v>9</v>
      </c>
      <c r="P5" s="1" t="str">
        <f t="shared" si="0"/>
        <v>OK</v>
      </c>
      <c r="Q5" s="4">
        <f t="shared" si="1"/>
        <v>7.9861111111111105E-2</v>
      </c>
      <c r="R5" s="4">
        <f t="shared" si="2"/>
        <v>6.9444444444444753E-3</v>
      </c>
      <c r="S5" s="4">
        <f t="shared" si="3"/>
        <v>8.680555555555558E-2</v>
      </c>
      <c r="T5" s="4">
        <f t="shared" ref="T5:T7" si="5">K5-N4</f>
        <v>3.819444444444442E-2</v>
      </c>
      <c r="U5" s="1">
        <v>106.2</v>
      </c>
      <c r="V5" s="1">
        <f>INDEX('Počty dní'!L:P,MATCH(E5,'Počty dní'!N:N,0),4)</f>
        <v>114</v>
      </c>
      <c r="W5" s="17">
        <f>V5*U5</f>
        <v>12106.800000000001</v>
      </c>
      <c r="Y5" s="59"/>
      <c r="Z5" s="59"/>
      <c r="AA5" s="59"/>
    </row>
    <row r="6" spans="1:27" x14ac:dyDescent="0.25">
      <c r="A6" s="86">
        <v>801</v>
      </c>
      <c r="B6" s="87">
        <v>8201</v>
      </c>
      <c r="C6" s="87" t="s">
        <v>8</v>
      </c>
      <c r="D6" s="87"/>
      <c r="E6" s="87" t="str">
        <f t="shared" ref="E6" si="6">CONCATENATE(C6,D6)</f>
        <v>6+</v>
      </c>
      <c r="F6" s="87" t="s">
        <v>140</v>
      </c>
      <c r="G6" s="88">
        <v>109</v>
      </c>
      <c r="H6" s="87" t="str">
        <f t="shared" si="4"/>
        <v>XXX401/109</v>
      </c>
      <c r="I6" s="89" t="s">
        <v>31</v>
      </c>
      <c r="J6" s="89" t="s">
        <v>31</v>
      </c>
      <c r="K6" s="65">
        <v>0.60069444444444442</v>
      </c>
      <c r="L6" s="90">
        <v>0.60763888888888884</v>
      </c>
      <c r="M6" s="87" t="s">
        <v>9</v>
      </c>
      <c r="N6" s="91">
        <v>0.68402777777777779</v>
      </c>
      <c r="O6" s="87" t="s">
        <v>27</v>
      </c>
      <c r="P6" s="1" t="str">
        <f t="shared" si="0"/>
        <v>OK</v>
      </c>
      <c r="Q6" s="4">
        <f t="shared" si="1"/>
        <v>7.6388888888888951E-2</v>
      </c>
      <c r="R6" s="4">
        <f t="shared" si="2"/>
        <v>6.9444444444444198E-3</v>
      </c>
      <c r="S6" s="4">
        <f t="shared" si="3"/>
        <v>8.333333333333337E-2</v>
      </c>
      <c r="T6" s="4">
        <f t="shared" si="5"/>
        <v>4.166666666666663E-2</v>
      </c>
      <c r="U6" s="1">
        <v>106.2</v>
      </c>
      <c r="V6" s="1">
        <f>INDEX('Počty dní'!L:P,MATCH(E6,'Počty dní'!N:N,0),4)</f>
        <v>114</v>
      </c>
      <c r="W6" s="17">
        <f t="shared" ref="W6" si="7">V6*U6</f>
        <v>12106.800000000001</v>
      </c>
      <c r="Y6" s="59"/>
      <c r="Z6" s="59"/>
      <c r="AA6" s="59"/>
    </row>
    <row r="7" spans="1:27" ht="15.75" thickBot="1" x14ac:dyDescent="0.3">
      <c r="A7" s="86">
        <v>801</v>
      </c>
      <c r="B7" s="87">
        <v>8201</v>
      </c>
      <c r="C7" s="87" t="s">
        <v>8</v>
      </c>
      <c r="D7" s="87"/>
      <c r="E7" s="87" t="str">
        <f>CONCATENATE(C7,D7)</f>
        <v>6+</v>
      </c>
      <c r="F7" s="87" t="s">
        <v>140</v>
      </c>
      <c r="G7" s="88">
        <v>112</v>
      </c>
      <c r="H7" s="87" t="str">
        <f t="shared" si="4"/>
        <v>XXX401/112</v>
      </c>
      <c r="I7" s="89" t="s">
        <v>31</v>
      </c>
      <c r="J7" s="89" t="s">
        <v>31</v>
      </c>
      <c r="K7" s="65">
        <v>0.72222222222222221</v>
      </c>
      <c r="L7" s="90">
        <v>0.72916666666666663</v>
      </c>
      <c r="M7" s="87" t="s">
        <v>27</v>
      </c>
      <c r="N7" s="91">
        <v>0.80902777777777779</v>
      </c>
      <c r="O7" s="87" t="s">
        <v>9</v>
      </c>
      <c r="P7" s="1"/>
      <c r="Q7" s="4">
        <f t="shared" si="1"/>
        <v>7.986111111111116E-2</v>
      </c>
      <c r="R7" s="4">
        <f t="shared" si="2"/>
        <v>6.9444444444444198E-3</v>
      </c>
      <c r="S7" s="4">
        <f t="shared" si="3"/>
        <v>8.680555555555558E-2</v>
      </c>
      <c r="T7" s="4">
        <f t="shared" si="5"/>
        <v>3.819444444444442E-2</v>
      </c>
      <c r="U7" s="1">
        <v>106.2</v>
      </c>
      <c r="V7" s="1">
        <f>INDEX('Počty dní'!L:P,MATCH(E7,'Počty dní'!N:N,0),4)</f>
        <v>114</v>
      </c>
      <c r="W7" s="17">
        <f>V7*U7</f>
        <v>12106.800000000001</v>
      </c>
      <c r="Y7" s="59"/>
      <c r="Z7" s="59"/>
      <c r="AA7" s="59"/>
    </row>
    <row r="8" spans="1:27" ht="15.75" thickBot="1" x14ac:dyDescent="0.3">
      <c r="A8" s="106" t="str">
        <f ca="1">CONCATENATE(INDIRECT("R[-3]C[0]",FALSE),"celkem")</f>
        <v>801celkem</v>
      </c>
      <c r="B8" s="107"/>
      <c r="C8" s="107" t="str">
        <f ca="1">INDIRECT("R[-1]C[12]",FALSE)</f>
        <v>Pelhřimov,,aut.nádr.</v>
      </c>
      <c r="D8" s="108"/>
      <c r="E8" s="107"/>
      <c r="F8" s="108"/>
      <c r="G8" s="109"/>
      <c r="H8" s="110"/>
      <c r="I8" s="111"/>
      <c r="J8" s="112" t="str">
        <f ca="1">INDIRECT("R[-3]C[0]",FALSE)</f>
        <v>V+</v>
      </c>
      <c r="K8" s="113"/>
      <c r="L8" s="114"/>
      <c r="M8" s="115"/>
      <c r="N8" s="114"/>
      <c r="O8" s="116"/>
      <c r="P8" s="7"/>
      <c r="Q8" s="8">
        <f>SUM(Q4:Q7)</f>
        <v>0.31250000000000011</v>
      </c>
      <c r="R8" s="8">
        <f>SUM(R4:R7)</f>
        <v>2.4305555555555525E-2</v>
      </c>
      <c r="S8" s="8">
        <f>SUM(S4:S7)</f>
        <v>0.33680555555555564</v>
      </c>
      <c r="T8" s="8">
        <f>SUM(T4:T7)</f>
        <v>0.11805555555555547</v>
      </c>
      <c r="U8" s="9">
        <f>SUM(U4:U7)</f>
        <v>424.8</v>
      </c>
      <c r="V8" s="10"/>
      <c r="W8" s="11">
        <f>SUM(W4:W7)</f>
        <v>48427.200000000004</v>
      </c>
      <c r="Y8" s="59"/>
      <c r="Z8" s="59"/>
      <c r="AA8" s="59"/>
    </row>
    <row r="9" spans="1:27" x14ac:dyDescent="0.25">
      <c r="K9" s="71"/>
      <c r="L9" s="78"/>
      <c r="N9" s="79"/>
      <c r="Q9" s="2"/>
      <c r="R9" s="2"/>
      <c r="S9" s="2"/>
      <c r="T9" s="2"/>
      <c r="Y9" s="59"/>
      <c r="Z9" s="59"/>
      <c r="AA9" s="59"/>
    </row>
    <row r="10" spans="1:27" ht="15.75" thickBot="1" x14ac:dyDescent="0.3">
      <c r="K10" s="64"/>
      <c r="L10" s="78"/>
      <c r="N10" s="79"/>
      <c r="Q10" s="2"/>
      <c r="R10" s="2"/>
      <c r="S10" s="2"/>
      <c r="T10" s="2"/>
      <c r="Y10" s="59"/>
      <c r="Z10" s="59"/>
      <c r="AA10" s="59"/>
    </row>
    <row r="11" spans="1:27" x14ac:dyDescent="0.25">
      <c r="A11" s="80">
        <v>802</v>
      </c>
      <c r="B11" s="81">
        <v>8202</v>
      </c>
      <c r="C11" s="81" t="s">
        <v>8</v>
      </c>
      <c r="D11" s="81"/>
      <c r="E11" s="81" t="str">
        <f>CONCATENATE(C11,D11)</f>
        <v>6+</v>
      </c>
      <c r="F11" s="81" t="s">
        <v>140</v>
      </c>
      <c r="G11" s="82">
        <v>101</v>
      </c>
      <c r="H11" s="81" t="str">
        <f t="shared" ref="H11:H15" si="8">CONCATENATE(F11,"/",G11)</f>
        <v>XXX401/101</v>
      </c>
      <c r="I11" s="83" t="s">
        <v>31</v>
      </c>
      <c r="J11" s="83" t="s">
        <v>31</v>
      </c>
      <c r="K11" s="67">
        <v>0.2673611111111111</v>
      </c>
      <c r="L11" s="84">
        <v>0.27430555555555552</v>
      </c>
      <c r="M11" s="81" t="s">
        <v>9</v>
      </c>
      <c r="N11" s="85">
        <v>0.35069444444444442</v>
      </c>
      <c r="O11" s="81" t="s">
        <v>27</v>
      </c>
      <c r="P11" s="13" t="str">
        <f t="shared" ref="P11:P14" si="9">IF(M12=O11,"OK","POZOR")</f>
        <v>OK</v>
      </c>
      <c r="Q11" s="14">
        <f t="shared" ref="Q11:Q15" si="10">IF(ISNUMBER(G11),N11-L11,IF(F11="přejezd",N11-L11,0))</f>
        <v>7.6388888888888895E-2</v>
      </c>
      <c r="R11" s="14">
        <f t="shared" ref="R11:R15" si="11">IF(ISNUMBER(G11),L11-K11,0)</f>
        <v>6.9444444444444198E-3</v>
      </c>
      <c r="S11" s="14">
        <f t="shared" ref="S11:S15" si="12">Q11+R11</f>
        <v>8.3333333333333315E-2</v>
      </c>
      <c r="T11" s="14"/>
      <c r="U11" s="13">
        <v>106.2</v>
      </c>
      <c r="V11" s="13">
        <f>INDEX('Počty dní'!L:P,MATCH(E11,'Počty dní'!N:N,0),4)</f>
        <v>114</v>
      </c>
      <c r="W11" s="16">
        <f>V11*U11</f>
        <v>12106.800000000001</v>
      </c>
      <c r="Y11" s="59"/>
      <c r="Z11" s="59"/>
      <c r="AA11" s="59"/>
    </row>
    <row r="12" spans="1:27" x14ac:dyDescent="0.25">
      <c r="A12" s="86">
        <v>802</v>
      </c>
      <c r="B12" s="87">
        <v>8202</v>
      </c>
      <c r="C12" s="87" t="s">
        <v>8</v>
      </c>
      <c r="D12" s="87"/>
      <c r="E12" s="87" t="str">
        <f>CONCATENATE(C12,D12)</f>
        <v>6+</v>
      </c>
      <c r="F12" s="87" t="s">
        <v>140</v>
      </c>
      <c r="G12" s="88">
        <v>104</v>
      </c>
      <c r="H12" s="87" t="str">
        <f t="shared" si="8"/>
        <v>XXX401/104</v>
      </c>
      <c r="I12" s="89" t="s">
        <v>31</v>
      </c>
      <c r="J12" s="89" t="s">
        <v>31</v>
      </c>
      <c r="K12" s="65">
        <v>0.3888888888888889</v>
      </c>
      <c r="L12" s="90">
        <v>0.39583333333333331</v>
      </c>
      <c r="M12" s="87" t="s">
        <v>27</v>
      </c>
      <c r="N12" s="91">
        <v>0.47569444444444442</v>
      </c>
      <c r="O12" s="87" t="s">
        <v>9</v>
      </c>
      <c r="P12" s="1" t="str">
        <f t="shared" si="9"/>
        <v>OK</v>
      </c>
      <c r="Q12" s="4">
        <f t="shared" si="10"/>
        <v>7.9861111111111105E-2</v>
      </c>
      <c r="R12" s="4">
        <f t="shared" si="11"/>
        <v>6.9444444444444198E-3</v>
      </c>
      <c r="S12" s="4">
        <f t="shared" si="12"/>
        <v>8.6805555555555525E-2</v>
      </c>
      <c r="T12" s="4">
        <f t="shared" ref="T12:T15" si="13">K12-N11</f>
        <v>3.8194444444444475E-2</v>
      </c>
      <c r="U12" s="1">
        <v>106.2</v>
      </c>
      <c r="V12" s="1">
        <f>INDEX('Počty dní'!L:P,MATCH(E12,'Počty dní'!N:N,0),4)</f>
        <v>114</v>
      </c>
      <c r="W12" s="17">
        <f>V12*U12</f>
        <v>12106.800000000001</v>
      </c>
      <c r="Y12" s="59"/>
      <c r="Z12" s="59"/>
      <c r="AA12" s="59"/>
    </row>
    <row r="13" spans="1:27" x14ac:dyDescent="0.25">
      <c r="A13" s="86">
        <v>802</v>
      </c>
      <c r="B13" s="87">
        <v>8202</v>
      </c>
      <c r="C13" s="87" t="s">
        <v>8</v>
      </c>
      <c r="D13" s="87"/>
      <c r="E13" s="87" t="str">
        <f>CONCATENATE(C13,D13)</f>
        <v>6+</v>
      </c>
      <c r="F13" s="87" t="s">
        <v>140</v>
      </c>
      <c r="G13" s="88">
        <v>107</v>
      </c>
      <c r="H13" s="87" t="str">
        <f t="shared" si="8"/>
        <v>XXX401/107</v>
      </c>
      <c r="I13" s="89" t="s">
        <v>31</v>
      </c>
      <c r="J13" s="89" t="s">
        <v>31</v>
      </c>
      <c r="K13" s="65">
        <v>0.51736111111111116</v>
      </c>
      <c r="L13" s="90">
        <v>0.52430555555555558</v>
      </c>
      <c r="M13" s="87" t="s">
        <v>9</v>
      </c>
      <c r="N13" s="91">
        <v>0.60069444444444442</v>
      </c>
      <c r="O13" s="87" t="s">
        <v>27</v>
      </c>
      <c r="P13" s="1" t="str">
        <f t="shared" si="9"/>
        <v>OK</v>
      </c>
      <c r="Q13" s="4">
        <f t="shared" si="10"/>
        <v>7.638888888888884E-2</v>
      </c>
      <c r="R13" s="4">
        <f t="shared" si="11"/>
        <v>6.9444444444444198E-3</v>
      </c>
      <c r="S13" s="4">
        <f t="shared" si="12"/>
        <v>8.3333333333333259E-2</v>
      </c>
      <c r="T13" s="4">
        <f t="shared" si="13"/>
        <v>4.1666666666666741E-2</v>
      </c>
      <c r="U13" s="1">
        <v>106.2</v>
      </c>
      <c r="V13" s="1">
        <f>INDEX('Počty dní'!L:P,MATCH(E13,'Počty dní'!N:N,0),4)</f>
        <v>114</v>
      </c>
      <c r="W13" s="17">
        <f>V13*U13</f>
        <v>12106.800000000001</v>
      </c>
      <c r="Y13" s="59"/>
      <c r="Z13" s="59"/>
      <c r="AA13" s="59"/>
    </row>
    <row r="14" spans="1:27" x14ac:dyDescent="0.25">
      <c r="A14" s="86">
        <v>802</v>
      </c>
      <c r="B14" s="87">
        <v>8202</v>
      </c>
      <c r="C14" s="87" t="s">
        <v>8</v>
      </c>
      <c r="D14" s="87"/>
      <c r="E14" s="87" t="str">
        <f>CONCATENATE(C14,D14)</f>
        <v>6+</v>
      </c>
      <c r="F14" s="87" t="s">
        <v>140</v>
      </c>
      <c r="G14" s="88">
        <v>110</v>
      </c>
      <c r="H14" s="87" t="str">
        <f t="shared" si="8"/>
        <v>XXX401/110</v>
      </c>
      <c r="I14" s="89" t="s">
        <v>31</v>
      </c>
      <c r="J14" s="89" t="s">
        <v>31</v>
      </c>
      <c r="K14" s="65">
        <v>0.63888888888888884</v>
      </c>
      <c r="L14" s="90">
        <v>0.64583333333333337</v>
      </c>
      <c r="M14" s="87" t="s">
        <v>27</v>
      </c>
      <c r="N14" s="91">
        <v>0.72569444444444453</v>
      </c>
      <c r="O14" s="87" t="s">
        <v>9</v>
      </c>
      <c r="P14" s="1" t="str">
        <f t="shared" si="9"/>
        <v>OK</v>
      </c>
      <c r="Q14" s="4">
        <f t="shared" si="10"/>
        <v>7.986111111111116E-2</v>
      </c>
      <c r="R14" s="4">
        <f t="shared" si="11"/>
        <v>6.9444444444445308E-3</v>
      </c>
      <c r="S14" s="4">
        <f t="shared" si="12"/>
        <v>8.6805555555555691E-2</v>
      </c>
      <c r="T14" s="4">
        <f t="shared" si="13"/>
        <v>3.819444444444442E-2</v>
      </c>
      <c r="U14" s="1">
        <v>106.2</v>
      </c>
      <c r="V14" s="1">
        <f>INDEX('Počty dní'!L:P,MATCH(E14,'Počty dní'!N:N,0),4)</f>
        <v>114</v>
      </c>
      <c r="W14" s="17">
        <f>V14*U14</f>
        <v>12106.800000000001</v>
      </c>
      <c r="Y14" s="59"/>
      <c r="Z14" s="59"/>
      <c r="AA14" s="59"/>
    </row>
    <row r="15" spans="1:27" ht="15.75" thickBot="1" x14ac:dyDescent="0.3">
      <c r="A15" s="86">
        <v>802</v>
      </c>
      <c r="B15" s="87">
        <v>8202</v>
      </c>
      <c r="C15" s="87" t="s">
        <v>8</v>
      </c>
      <c r="D15" s="87"/>
      <c r="E15" s="87" t="str">
        <f>CONCATENATE(C15,D15)</f>
        <v>6+</v>
      </c>
      <c r="F15" s="87" t="s">
        <v>140</v>
      </c>
      <c r="G15" s="88">
        <v>113</v>
      </c>
      <c r="H15" s="87" t="str">
        <f t="shared" si="8"/>
        <v>XXX401/113</v>
      </c>
      <c r="I15" s="89" t="s">
        <v>31</v>
      </c>
      <c r="J15" s="89" t="s">
        <v>31</v>
      </c>
      <c r="K15" s="65">
        <v>0.77083333333333337</v>
      </c>
      <c r="L15" s="90">
        <v>0.77430555555555547</v>
      </c>
      <c r="M15" s="87" t="s">
        <v>9</v>
      </c>
      <c r="N15" s="91">
        <v>0.85069444444444453</v>
      </c>
      <c r="O15" s="87" t="s">
        <v>27</v>
      </c>
      <c r="P15" s="1"/>
      <c r="Q15" s="4">
        <f t="shared" si="10"/>
        <v>7.6388888888889062E-2</v>
      </c>
      <c r="R15" s="4">
        <f t="shared" si="11"/>
        <v>3.4722222222220989E-3</v>
      </c>
      <c r="S15" s="4">
        <f t="shared" si="12"/>
        <v>7.986111111111116E-2</v>
      </c>
      <c r="T15" s="4">
        <f t="shared" si="13"/>
        <v>4.513888888888884E-2</v>
      </c>
      <c r="U15" s="1">
        <v>106.2</v>
      </c>
      <c r="V15" s="1">
        <f>INDEX('Počty dní'!L:P,MATCH(E15,'Počty dní'!N:N,0),4)</f>
        <v>114</v>
      </c>
      <c r="W15" s="17">
        <f>V15*U15</f>
        <v>12106.800000000001</v>
      </c>
      <c r="Y15" s="59"/>
      <c r="Z15" s="59"/>
      <c r="AA15" s="59"/>
    </row>
    <row r="16" spans="1:27" ht="15.75" thickBot="1" x14ac:dyDescent="0.3">
      <c r="A16" s="106" t="str">
        <f ca="1">CONCATENATE(INDIRECT("R[-3]C[0]",FALSE),"celkem")</f>
        <v>802celkem</v>
      </c>
      <c r="B16" s="107"/>
      <c r="C16" s="107" t="str">
        <f ca="1">INDIRECT("R[-5]C[10]",FALSE)</f>
        <v>Pelhřimov,,aut.nádr.</v>
      </c>
      <c r="D16" s="108"/>
      <c r="E16" s="107"/>
      <c r="F16" s="108"/>
      <c r="G16" s="109"/>
      <c r="H16" s="110"/>
      <c r="I16" s="111"/>
      <c r="J16" s="112" t="str">
        <f ca="1">INDIRECT("R[-3]C[0]",FALSE)</f>
        <v>V+</v>
      </c>
      <c r="K16" s="113"/>
      <c r="L16" s="114"/>
      <c r="M16" s="115"/>
      <c r="N16" s="114"/>
      <c r="O16" s="116"/>
      <c r="P16" s="7"/>
      <c r="Q16" s="8">
        <f>SUM(Q11:Q15)</f>
        <v>0.38888888888888906</v>
      </c>
      <c r="R16" s="8">
        <f t="shared" ref="R16:T16" si="14">SUM(R11:R15)</f>
        <v>3.1249999999999889E-2</v>
      </c>
      <c r="S16" s="8">
        <f t="shared" si="14"/>
        <v>0.42013888888888895</v>
      </c>
      <c r="T16" s="8">
        <f t="shared" si="14"/>
        <v>0.16319444444444448</v>
      </c>
      <c r="U16" s="9">
        <f>SUM(U11:U15)</f>
        <v>531</v>
      </c>
      <c r="V16" s="10"/>
      <c r="W16" s="11">
        <f>SUM(W11:W15)</f>
        <v>60534.000000000007</v>
      </c>
      <c r="Y16" s="59"/>
      <c r="Z16" s="59"/>
      <c r="AA16" s="59"/>
    </row>
    <row r="17" spans="1:27" x14ac:dyDescent="0.25">
      <c r="K17" s="64"/>
      <c r="L17" s="78"/>
      <c r="N17" s="79"/>
      <c r="Q17" s="2"/>
      <c r="R17" s="2"/>
      <c r="S17" s="2"/>
      <c r="T17" s="2"/>
      <c r="V17" s="2"/>
      <c r="W17" s="2"/>
      <c r="Y17" s="59"/>
      <c r="Z17" s="59"/>
      <c r="AA17" s="59"/>
    </row>
    <row r="18" spans="1:27" ht="15.75" thickBot="1" x14ac:dyDescent="0.3">
      <c r="K18" s="64"/>
      <c r="L18" s="78"/>
      <c r="N18" s="79"/>
      <c r="Q18" s="2"/>
      <c r="R18" s="2"/>
      <c r="S18" s="2"/>
      <c r="T18" s="2"/>
      <c r="V18" s="2"/>
      <c r="W18" s="2"/>
      <c r="Y18" s="59"/>
      <c r="Z18" s="59"/>
      <c r="AA18" s="59"/>
    </row>
    <row r="19" spans="1:27" x14ac:dyDescent="0.25">
      <c r="A19" s="80">
        <v>803</v>
      </c>
      <c r="B19" s="81">
        <v>8203</v>
      </c>
      <c r="C19" s="81" t="s">
        <v>8</v>
      </c>
      <c r="D19" s="81"/>
      <c r="E19" s="81" t="str">
        <f>CONCATENATE(C19,D19)</f>
        <v>6+</v>
      </c>
      <c r="F19" s="81" t="s">
        <v>140</v>
      </c>
      <c r="G19" s="82">
        <v>102</v>
      </c>
      <c r="H19" s="81" t="str">
        <f t="shared" ref="H19:H23" si="15">CONCATENATE(F19,"/",G19)</f>
        <v>XXX401/102</v>
      </c>
      <c r="I19" s="83" t="s">
        <v>31</v>
      </c>
      <c r="J19" s="83" t="s">
        <v>31</v>
      </c>
      <c r="K19" s="67">
        <v>0.30555555555555558</v>
      </c>
      <c r="L19" s="84">
        <v>0.3125</v>
      </c>
      <c r="M19" s="81" t="s">
        <v>27</v>
      </c>
      <c r="N19" s="85">
        <v>0.3923611111111111</v>
      </c>
      <c r="O19" s="81" t="s">
        <v>9</v>
      </c>
      <c r="P19" s="13" t="str">
        <f t="shared" ref="P19:P22" si="16">IF(M20=O19,"OK","POZOR")</f>
        <v>OK</v>
      </c>
      <c r="Q19" s="14">
        <f t="shared" ref="Q19:Q23" si="17">IF(ISNUMBER(G19),N19-L19,IF(F19="přejezd",N19-L19,0))</f>
        <v>7.9861111111111105E-2</v>
      </c>
      <c r="R19" s="14">
        <f t="shared" ref="R19:R23" si="18">IF(ISNUMBER(G19),L19-K19,0)</f>
        <v>6.9444444444444198E-3</v>
      </c>
      <c r="S19" s="14">
        <f t="shared" ref="S19:S23" si="19">Q19+R19</f>
        <v>8.6805555555555525E-2</v>
      </c>
      <c r="T19" s="14"/>
      <c r="U19" s="13">
        <v>106.2</v>
      </c>
      <c r="V19" s="13">
        <f>INDEX('Počty dní'!L:P,MATCH(E19,'Počty dní'!N:N,0),4)</f>
        <v>114</v>
      </c>
      <c r="W19" s="16">
        <f>V19*U19</f>
        <v>12106.800000000001</v>
      </c>
      <c r="Y19" s="59"/>
      <c r="Z19" s="59"/>
      <c r="AA19" s="59"/>
    </row>
    <row r="20" spans="1:27" x14ac:dyDescent="0.25">
      <c r="A20" s="86">
        <v>803</v>
      </c>
      <c r="B20" s="87">
        <v>8203</v>
      </c>
      <c r="C20" s="87" t="s">
        <v>8</v>
      </c>
      <c r="D20" s="87"/>
      <c r="E20" s="87" t="str">
        <f>CONCATENATE(C20,D20)</f>
        <v>6+</v>
      </c>
      <c r="F20" s="87" t="s">
        <v>140</v>
      </c>
      <c r="G20" s="88">
        <v>105</v>
      </c>
      <c r="H20" s="87" t="str">
        <f t="shared" si="15"/>
        <v>XXX401/105</v>
      </c>
      <c r="I20" s="89" t="s">
        <v>31</v>
      </c>
      <c r="J20" s="89" t="s">
        <v>31</v>
      </c>
      <c r="K20" s="65">
        <v>0.43402777777777779</v>
      </c>
      <c r="L20" s="90">
        <v>0.44097222222222221</v>
      </c>
      <c r="M20" s="87" t="s">
        <v>9</v>
      </c>
      <c r="N20" s="91">
        <v>0.51736111111111116</v>
      </c>
      <c r="O20" s="87" t="s">
        <v>27</v>
      </c>
      <c r="P20" s="1" t="str">
        <f t="shared" si="16"/>
        <v>OK</v>
      </c>
      <c r="Q20" s="4">
        <f t="shared" si="17"/>
        <v>7.6388888888888951E-2</v>
      </c>
      <c r="R20" s="4">
        <f t="shared" si="18"/>
        <v>6.9444444444444198E-3</v>
      </c>
      <c r="S20" s="4">
        <f t="shared" si="19"/>
        <v>8.333333333333337E-2</v>
      </c>
      <c r="T20" s="4">
        <f t="shared" ref="T20:T23" si="20">K20-N19</f>
        <v>4.1666666666666685E-2</v>
      </c>
      <c r="U20" s="1">
        <v>106.2</v>
      </c>
      <c r="V20" s="1">
        <f>INDEX('Počty dní'!L:P,MATCH(E20,'Počty dní'!N:N,0),4)</f>
        <v>114</v>
      </c>
      <c r="W20" s="17">
        <f>V20*U20</f>
        <v>12106.800000000001</v>
      </c>
      <c r="Y20" s="59"/>
      <c r="Z20" s="59"/>
      <c r="AA20" s="59"/>
    </row>
    <row r="21" spans="1:27" x14ac:dyDescent="0.25">
      <c r="A21" s="86">
        <v>803</v>
      </c>
      <c r="B21" s="87">
        <v>8203</v>
      </c>
      <c r="C21" s="87" t="s">
        <v>8</v>
      </c>
      <c r="D21" s="87"/>
      <c r="E21" s="87" t="str">
        <f>CONCATENATE(C21,D21)</f>
        <v>6+</v>
      </c>
      <c r="F21" s="87" t="s">
        <v>140</v>
      </c>
      <c r="G21" s="88">
        <v>108</v>
      </c>
      <c r="H21" s="87" t="str">
        <f t="shared" si="15"/>
        <v>XXX401/108</v>
      </c>
      <c r="I21" s="89" t="s">
        <v>31</v>
      </c>
      <c r="J21" s="89" t="s">
        <v>31</v>
      </c>
      <c r="K21" s="65">
        <v>0.55555555555555558</v>
      </c>
      <c r="L21" s="90">
        <v>0.5625</v>
      </c>
      <c r="M21" s="87" t="s">
        <v>27</v>
      </c>
      <c r="N21" s="91">
        <v>0.64236111111111116</v>
      </c>
      <c r="O21" s="87" t="s">
        <v>9</v>
      </c>
      <c r="P21" s="1" t="str">
        <f t="shared" si="16"/>
        <v>OK</v>
      </c>
      <c r="Q21" s="4">
        <f t="shared" si="17"/>
        <v>7.986111111111116E-2</v>
      </c>
      <c r="R21" s="4">
        <f t="shared" si="18"/>
        <v>6.9444444444444198E-3</v>
      </c>
      <c r="S21" s="4">
        <f t="shared" si="19"/>
        <v>8.680555555555558E-2</v>
      </c>
      <c r="T21" s="4">
        <f t="shared" si="20"/>
        <v>3.819444444444442E-2</v>
      </c>
      <c r="U21" s="1">
        <v>106.2</v>
      </c>
      <c r="V21" s="1">
        <f>INDEX('Počty dní'!L:P,MATCH(E21,'Počty dní'!N:N,0),4)</f>
        <v>114</v>
      </c>
      <c r="W21" s="17">
        <f>V21*U21</f>
        <v>12106.800000000001</v>
      </c>
      <c r="Y21" s="59"/>
      <c r="Z21" s="59"/>
      <c r="AA21" s="59"/>
    </row>
    <row r="22" spans="1:27" x14ac:dyDescent="0.25">
      <c r="A22" s="86">
        <v>803</v>
      </c>
      <c r="B22" s="87">
        <v>8203</v>
      </c>
      <c r="C22" s="87" t="s">
        <v>8</v>
      </c>
      <c r="D22" s="87"/>
      <c r="E22" s="87" t="str">
        <f>CONCATENATE(C22,D22)</f>
        <v>6+</v>
      </c>
      <c r="F22" s="87" t="s">
        <v>140</v>
      </c>
      <c r="G22" s="88">
        <v>111</v>
      </c>
      <c r="H22" s="87" t="str">
        <f t="shared" si="15"/>
        <v>XXX401/111</v>
      </c>
      <c r="I22" s="89" t="s">
        <v>31</v>
      </c>
      <c r="J22" s="89" t="s">
        <v>31</v>
      </c>
      <c r="K22" s="65">
        <v>0.68402777777777779</v>
      </c>
      <c r="L22" s="90">
        <v>0.69097222222222221</v>
      </c>
      <c r="M22" s="87" t="s">
        <v>9</v>
      </c>
      <c r="N22" s="91">
        <v>0.76736111111111116</v>
      </c>
      <c r="O22" s="87" t="s">
        <v>27</v>
      </c>
      <c r="P22" s="1" t="str">
        <f t="shared" si="16"/>
        <v>OK</v>
      </c>
      <c r="Q22" s="4">
        <f t="shared" si="17"/>
        <v>7.6388888888888951E-2</v>
      </c>
      <c r="R22" s="4">
        <f t="shared" si="18"/>
        <v>6.9444444444444198E-3</v>
      </c>
      <c r="S22" s="4">
        <f t="shared" si="19"/>
        <v>8.333333333333337E-2</v>
      </c>
      <c r="T22" s="4">
        <f t="shared" si="20"/>
        <v>4.166666666666663E-2</v>
      </c>
      <c r="U22" s="1">
        <v>106.2</v>
      </c>
      <c r="V22" s="1">
        <f>INDEX('Počty dní'!L:P,MATCH(E22,'Počty dní'!N:N,0),4)</f>
        <v>114</v>
      </c>
      <c r="W22" s="17">
        <f>V22*U22</f>
        <v>12106.800000000001</v>
      </c>
      <c r="Y22" s="59"/>
      <c r="Z22" s="59"/>
      <c r="AA22" s="59"/>
    </row>
    <row r="23" spans="1:27" ht="15.75" thickBot="1" x14ac:dyDescent="0.3">
      <c r="A23" s="86">
        <v>803</v>
      </c>
      <c r="B23" s="87">
        <v>8203</v>
      </c>
      <c r="C23" s="87" t="s">
        <v>8</v>
      </c>
      <c r="D23" s="87"/>
      <c r="E23" s="87" t="str">
        <f>CONCATENATE(C23,D23)</f>
        <v>6+</v>
      </c>
      <c r="F23" s="87" t="s">
        <v>140</v>
      </c>
      <c r="G23" s="88">
        <v>114</v>
      </c>
      <c r="H23" s="87" t="str">
        <f t="shared" si="15"/>
        <v>XXX401/114</v>
      </c>
      <c r="I23" s="89" t="s">
        <v>31</v>
      </c>
      <c r="J23" s="89" t="s">
        <v>31</v>
      </c>
      <c r="K23" s="65">
        <v>0.80555555555555558</v>
      </c>
      <c r="L23" s="90">
        <v>0.8125</v>
      </c>
      <c r="M23" s="87" t="s">
        <v>27</v>
      </c>
      <c r="N23" s="91">
        <v>0.89236111111111116</v>
      </c>
      <c r="O23" s="87" t="s">
        <v>9</v>
      </c>
      <c r="P23" s="1"/>
      <c r="Q23" s="4">
        <f t="shared" si="17"/>
        <v>7.986111111111116E-2</v>
      </c>
      <c r="R23" s="4">
        <f t="shared" si="18"/>
        <v>6.9444444444444198E-3</v>
      </c>
      <c r="S23" s="4">
        <f t="shared" si="19"/>
        <v>8.680555555555558E-2</v>
      </c>
      <c r="T23" s="4">
        <f t="shared" si="20"/>
        <v>3.819444444444442E-2</v>
      </c>
      <c r="U23" s="1">
        <v>106.2</v>
      </c>
      <c r="V23" s="1">
        <f>INDEX('Počty dní'!L:P,MATCH(E23,'Počty dní'!N:N,0),4)</f>
        <v>114</v>
      </c>
      <c r="W23" s="17">
        <f>V23*U23</f>
        <v>12106.800000000001</v>
      </c>
      <c r="Y23" s="59"/>
      <c r="Z23" s="59"/>
      <c r="AA23" s="59"/>
    </row>
    <row r="24" spans="1:27" ht="15.75" thickBot="1" x14ac:dyDescent="0.3">
      <c r="A24" s="106" t="str">
        <f ca="1">CONCATENATE(INDIRECT("R[-3]C[0]",FALSE),"celkem")</f>
        <v>803celkem</v>
      </c>
      <c r="B24" s="107"/>
      <c r="C24" s="107" t="str">
        <f ca="1">INDIRECT("R[-5]C[10]",FALSE)</f>
        <v>Praha,,Roztyly</v>
      </c>
      <c r="D24" s="108"/>
      <c r="E24" s="107"/>
      <c r="F24" s="108"/>
      <c r="G24" s="109"/>
      <c r="H24" s="110"/>
      <c r="I24" s="111"/>
      <c r="J24" s="112" t="str">
        <f ca="1">INDIRECT("R[-3]C[0]",FALSE)</f>
        <v>V+</v>
      </c>
      <c r="K24" s="113"/>
      <c r="L24" s="114"/>
      <c r="M24" s="115"/>
      <c r="N24" s="114"/>
      <c r="O24" s="116"/>
      <c r="P24" s="7"/>
      <c r="Q24" s="8">
        <f>SUM(Q19:Q23)</f>
        <v>0.39236111111111133</v>
      </c>
      <c r="R24" s="8">
        <f t="shared" ref="R24:T24" si="21">SUM(R19:R23)</f>
        <v>3.4722222222222099E-2</v>
      </c>
      <c r="S24" s="8">
        <f t="shared" si="21"/>
        <v>0.42708333333333343</v>
      </c>
      <c r="T24" s="8">
        <f t="shared" si="21"/>
        <v>0.15972222222222215</v>
      </c>
      <c r="U24" s="9">
        <f>SUM(U19:U23)</f>
        <v>531</v>
      </c>
      <c r="V24" s="10"/>
      <c r="W24" s="11">
        <f>SUM(W19:W23)</f>
        <v>60534.000000000007</v>
      </c>
      <c r="Y24" s="59"/>
      <c r="Z24" s="59"/>
      <c r="AA24" s="59"/>
    </row>
    <row r="25" spans="1:27" x14ac:dyDescent="0.25">
      <c r="K25" s="64"/>
      <c r="L25" s="78"/>
      <c r="N25" s="79"/>
      <c r="Q25" s="2"/>
      <c r="R25" s="2"/>
      <c r="S25" s="2"/>
      <c r="T25" s="2"/>
      <c r="V25" s="2"/>
      <c r="W25" s="2"/>
      <c r="Y25" s="59"/>
      <c r="Z25" s="59"/>
      <c r="AA25" s="59"/>
    </row>
    <row r="26" spans="1:27" x14ac:dyDescent="0.25">
      <c r="A26" s="74" t="s">
        <v>142</v>
      </c>
      <c r="K26" s="64"/>
      <c r="L26" s="78"/>
      <c r="N26" s="79"/>
      <c r="Q26" s="2"/>
      <c r="R26" s="2"/>
      <c r="S26" s="2"/>
      <c r="T26" s="2"/>
      <c r="V26" s="2"/>
      <c r="W26" s="2"/>
      <c r="Y26" s="59"/>
      <c r="Z26" s="59"/>
      <c r="AA26" s="59"/>
    </row>
    <row r="27" spans="1:27" ht="15.75" thickBot="1" x14ac:dyDescent="0.3">
      <c r="Y27" s="59"/>
      <c r="Z27" s="59"/>
      <c r="AA27" s="59"/>
    </row>
    <row r="28" spans="1:27" x14ac:dyDescent="0.25">
      <c r="A28" s="80">
        <v>807</v>
      </c>
      <c r="B28" s="81">
        <v>8207</v>
      </c>
      <c r="C28" s="81" t="s">
        <v>8</v>
      </c>
      <c r="D28" s="81"/>
      <c r="E28" s="81" t="str">
        <f>CONCATENATE(C28,D28)</f>
        <v>6+</v>
      </c>
      <c r="F28" s="81" t="s">
        <v>53</v>
      </c>
      <c r="G28" s="82">
        <v>104</v>
      </c>
      <c r="H28" s="81" t="str">
        <f t="shared" ref="H28:H35" si="22">CONCATENATE(F28,"/",G28)</f>
        <v>XXX300/104</v>
      </c>
      <c r="I28" s="83" t="s">
        <v>18</v>
      </c>
      <c r="J28" s="83" t="s">
        <v>18</v>
      </c>
      <c r="K28" s="67">
        <v>0.30763888888888891</v>
      </c>
      <c r="L28" s="84">
        <v>0.30902777777777779</v>
      </c>
      <c r="M28" s="81" t="s">
        <v>58</v>
      </c>
      <c r="N28" s="85">
        <v>0.34722222222222221</v>
      </c>
      <c r="O28" s="85" t="s">
        <v>56</v>
      </c>
      <c r="P28" s="13" t="str">
        <f t="shared" ref="P28:P34" si="23">IF(M29=O28,"OK","POZOR")</f>
        <v>OK</v>
      </c>
      <c r="Q28" s="14">
        <f t="shared" ref="Q28:Q35" si="24">IF(ISNUMBER(G28),N28-L28,IF(F28="přejezd",N28-L28,0))</f>
        <v>3.819444444444442E-2</v>
      </c>
      <c r="R28" s="14">
        <f t="shared" ref="R28:R35" si="25">IF(ISNUMBER(G28),L28-K28,0)</f>
        <v>1.388888888888884E-3</v>
      </c>
      <c r="S28" s="14">
        <f t="shared" ref="S28:S35" si="26">Q28+R28</f>
        <v>3.9583333333333304E-2</v>
      </c>
      <c r="T28" s="14"/>
      <c r="U28" s="13">
        <v>34.5</v>
      </c>
      <c r="V28" s="13">
        <f>INDEX('Počty dní'!L:P,MATCH(E28,'Počty dní'!N:N,0),4)</f>
        <v>114</v>
      </c>
      <c r="W28" s="16">
        <f>V28*U28</f>
        <v>3933</v>
      </c>
      <c r="Y28" s="59"/>
      <c r="Z28" s="59"/>
      <c r="AA28" s="59"/>
    </row>
    <row r="29" spans="1:27" x14ac:dyDescent="0.25">
      <c r="A29" s="86">
        <v>807</v>
      </c>
      <c r="B29" s="87">
        <v>8207</v>
      </c>
      <c r="C29" s="87" t="s">
        <v>8</v>
      </c>
      <c r="D29" s="87"/>
      <c r="E29" s="87" t="str">
        <f t="shared" ref="E29" si="27">CONCATENATE(C29,D29)</f>
        <v>6+</v>
      </c>
      <c r="F29" s="87" t="s">
        <v>53</v>
      </c>
      <c r="G29" s="88">
        <v>103</v>
      </c>
      <c r="H29" s="87" t="str">
        <f t="shared" si="22"/>
        <v>XXX300/103</v>
      </c>
      <c r="I29" s="89" t="s">
        <v>18</v>
      </c>
      <c r="J29" s="89" t="s">
        <v>18</v>
      </c>
      <c r="K29" s="65">
        <v>0.39930555555555558</v>
      </c>
      <c r="L29" s="90">
        <v>0.40277777777777779</v>
      </c>
      <c r="M29" s="91" t="s">
        <v>56</v>
      </c>
      <c r="N29" s="91">
        <v>0.44097222222222221</v>
      </c>
      <c r="O29" s="87" t="s">
        <v>57</v>
      </c>
      <c r="P29" s="1" t="str">
        <f t="shared" si="23"/>
        <v>OK</v>
      </c>
      <c r="Q29" s="4">
        <f t="shared" si="24"/>
        <v>3.819444444444442E-2</v>
      </c>
      <c r="R29" s="4">
        <f t="shared" si="25"/>
        <v>3.4722222222222099E-3</v>
      </c>
      <c r="S29" s="4">
        <f t="shared" si="26"/>
        <v>4.166666666666663E-2</v>
      </c>
      <c r="T29" s="4">
        <f t="shared" ref="T29:T35" si="28">K29-N28</f>
        <v>5.208333333333337E-2</v>
      </c>
      <c r="U29" s="1">
        <v>34.700000000000003</v>
      </c>
      <c r="V29" s="1">
        <f>INDEX('Počty dní'!L:P,MATCH(E29,'Počty dní'!N:N,0),4)</f>
        <v>114</v>
      </c>
      <c r="W29" s="17">
        <f t="shared" ref="W29:W30" si="29">V29*U29</f>
        <v>3955.8</v>
      </c>
      <c r="Y29" s="59"/>
      <c r="Z29" s="59"/>
      <c r="AA29" s="59"/>
    </row>
    <row r="30" spans="1:27" s="59" customFormat="1" x14ac:dyDescent="0.25">
      <c r="A30" s="86">
        <v>807</v>
      </c>
      <c r="B30" s="87">
        <v>8207</v>
      </c>
      <c r="C30" s="87" t="s">
        <v>8</v>
      </c>
      <c r="D30" s="87"/>
      <c r="E30" s="87" t="str">
        <f t="shared" ref="E30:E34" si="30">CONCATENATE(C30,D30)</f>
        <v>6+</v>
      </c>
      <c r="F30" s="87" t="s">
        <v>109</v>
      </c>
      <c r="G30" s="88"/>
      <c r="H30" s="87" t="str">
        <f t="shared" si="22"/>
        <v>přejezd/</v>
      </c>
      <c r="I30" s="89"/>
      <c r="J30" s="89" t="s">
        <v>18</v>
      </c>
      <c r="K30" s="65">
        <v>0.44097222222222221</v>
      </c>
      <c r="L30" s="90">
        <v>0.44097222222222221</v>
      </c>
      <c r="M30" s="87" t="s">
        <v>57</v>
      </c>
      <c r="N30" s="91">
        <v>0.44166666666666665</v>
      </c>
      <c r="O30" s="87" t="s">
        <v>58</v>
      </c>
      <c r="P30" s="62" t="str">
        <f t="shared" si="23"/>
        <v>OK</v>
      </c>
      <c r="Q30" s="63">
        <f t="shared" si="24"/>
        <v>6.9444444444444198E-4</v>
      </c>
      <c r="R30" s="63">
        <f t="shared" si="25"/>
        <v>0</v>
      </c>
      <c r="S30" s="63">
        <f t="shared" si="26"/>
        <v>6.9444444444444198E-4</v>
      </c>
      <c r="T30" s="63">
        <f t="shared" si="28"/>
        <v>0</v>
      </c>
      <c r="U30" s="62">
        <v>0</v>
      </c>
      <c r="V30" s="62">
        <f>INDEX('Počty dní'!L:P,MATCH(E30,'Počty dní'!N:N,0),4)</f>
        <v>114</v>
      </c>
      <c r="W30" s="68">
        <f t="shared" si="29"/>
        <v>0</v>
      </c>
    </row>
    <row r="31" spans="1:27" x14ac:dyDescent="0.25">
      <c r="A31" s="86">
        <v>807</v>
      </c>
      <c r="B31" s="87">
        <v>8207</v>
      </c>
      <c r="C31" s="87" t="s">
        <v>8</v>
      </c>
      <c r="D31" s="87"/>
      <c r="E31" s="87" t="str">
        <f t="shared" si="30"/>
        <v>6+</v>
      </c>
      <c r="F31" s="87" t="s">
        <v>53</v>
      </c>
      <c r="G31" s="88">
        <v>108</v>
      </c>
      <c r="H31" s="87" t="str">
        <f t="shared" si="22"/>
        <v>XXX300/108</v>
      </c>
      <c r="I31" s="89" t="s">
        <v>18</v>
      </c>
      <c r="J31" s="89" t="s">
        <v>18</v>
      </c>
      <c r="K31" s="65">
        <v>0.47430555555555554</v>
      </c>
      <c r="L31" s="90">
        <v>0.47569444444444442</v>
      </c>
      <c r="M31" s="87" t="s">
        <v>58</v>
      </c>
      <c r="N31" s="91">
        <v>0.51388888888888884</v>
      </c>
      <c r="O31" s="91" t="s">
        <v>56</v>
      </c>
      <c r="P31" s="1" t="str">
        <f t="shared" si="23"/>
        <v>OK</v>
      </c>
      <c r="Q31" s="4">
        <f t="shared" si="24"/>
        <v>3.819444444444442E-2</v>
      </c>
      <c r="R31" s="4">
        <f t="shared" si="25"/>
        <v>1.388888888888884E-3</v>
      </c>
      <c r="S31" s="4">
        <f t="shared" si="26"/>
        <v>3.9583333333333304E-2</v>
      </c>
      <c r="T31" s="4">
        <f t="shared" si="28"/>
        <v>3.2638888888888884E-2</v>
      </c>
      <c r="U31" s="1">
        <v>34.5</v>
      </c>
      <c r="V31" s="1">
        <f>INDEX('Počty dní'!L:P,MATCH(E31,'Počty dní'!N:N,0),4)</f>
        <v>114</v>
      </c>
      <c r="W31" s="17">
        <f>V31*U31</f>
        <v>3933</v>
      </c>
      <c r="Y31" s="59"/>
      <c r="Z31" s="59"/>
      <c r="AA31" s="59"/>
    </row>
    <row r="32" spans="1:27" x14ac:dyDescent="0.25">
      <c r="A32" s="86">
        <v>807</v>
      </c>
      <c r="B32" s="87">
        <v>8207</v>
      </c>
      <c r="C32" s="87" t="s">
        <v>8</v>
      </c>
      <c r="D32" s="87"/>
      <c r="E32" s="87" t="str">
        <f t="shared" si="30"/>
        <v>6+</v>
      </c>
      <c r="F32" s="87" t="s">
        <v>53</v>
      </c>
      <c r="G32" s="88">
        <v>107</v>
      </c>
      <c r="H32" s="87" t="str">
        <f t="shared" si="22"/>
        <v>XXX300/107</v>
      </c>
      <c r="I32" s="89" t="s">
        <v>18</v>
      </c>
      <c r="J32" s="89" t="s">
        <v>18</v>
      </c>
      <c r="K32" s="65">
        <v>0.56597222222222221</v>
      </c>
      <c r="L32" s="90">
        <v>0.56944444444444442</v>
      </c>
      <c r="M32" s="91" t="s">
        <v>56</v>
      </c>
      <c r="N32" s="91">
        <v>0.60763888888888884</v>
      </c>
      <c r="O32" s="87" t="s">
        <v>57</v>
      </c>
      <c r="P32" s="1" t="str">
        <f t="shared" si="23"/>
        <v>OK</v>
      </c>
      <c r="Q32" s="4">
        <f t="shared" si="24"/>
        <v>3.819444444444442E-2</v>
      </c>
      <c r="R32" s="4">
        <f t="shared" si="25"/>
        <v>3.4722222222222099E-3</v>
      </c>
      <c r="S32" s="4">
        <f t="shared" si="26"/>
        <v>4.166666666666663E-2</v>
      </c>
      <c r="T32" s="4">
        <f t="shared" si="28"/>
        <v>5.208333333333337E-2</v>
      </c>
      <c r="U32" s="1">
        <v>34.700000000000003</v>
      </c>
      <c r="V32" s="1">
        <f>INDEX('Počty dní'!L:P,MATCH(E32,'Počty dní'!N:N,0),4)</f>
        <v>114</v>
      </c>
      <c r="W32" s="17">
        <f>V32*U32</f>
        <v>3955.8</v>
      </c>
      <c r="Y32" s="59"/>
      <c r="Z32" s="59"/>
      <c r="AA32" s="59"/>
    </row>
    <row r="33" spans="1:27" s="59" customFormat="1" x14ac:dyDescent="0.25">
      <c r="A33" s="86">
        <v>807</v>
      </c>
      <c r="B33" s="87">
        <v>8207</v>
      </c>
      <c r="C33" s="87" t="s">
        <v>8</v>
      </c>
      <c r="D33" s="87"/>
      <c r="E33" s="87" t="str">
        <f t="shared" si="30"/>
        <v>6+</v>
      </c>
      <c r="F33" s="87" t="s">
        <v>109</v>
      </c>
      <c r="G33" s="88"/>
      <c r="H33" s="87" t="str">
        <f t="shared" ref="H33" si="31">CONCATENATE(F33,"/",G33)</f>
        <v>přejezd/</v>
      </c>
      <c r="I33" s="89"/>
      <c r="J33" s="89" t="s">
        <v>18</v>
      </c>
      <c r="K33" s="65">
        <v>0.60763888888888884</v>
      </c>
      <c r="L33" s="90">
        <v>0.60763888888888884</v>
      </c>
      <c r="M33" s="87" t="s">
        <v>57</v>
      </c>
      <c r="N33" s="91">
        <v>0.60833333333333328</v>
      </c>
      <c r="O33" s="87" t="s">
        <v>58</v>
      </c>
      <c r="P33" s="62" t="str">
        <f t="shared" si="23"/>
        <v>OK</v>
      </c>
      <c r="Q33" s="63">
        <f t="shared" si="24"/>
        <v>6.9444444444444198E-4</v>
      </c>
      <c r="R33" s="63">
        <f t="shared" si="25"/>
        <v>0</v>
      </c>
      <c r="S33" s="63">
        <f t="shared" si="26"/>
        <v>6.9444444444444198E-4</v>
      </c>
      <c r="T33" s="63">
        <f t="shared" si="28"/>
        <v>0</v>
      </c>
      <c r="U33" s="62">
        <v>0</v>
      </c>
      <c r="V33" s="62">
        <f>INDEX('Počty dní'!L:P,MATCH(E33,'Počty dní'!N:N,0),4)</f>
        <v>114</v>
      </c>
      <c r="W33" s="68">
        <f>V33*U33</f>
        <v>0</v>
      </c>
    </row>
    <row r="34" spans="1:27" x14ac:dyDescent="0.25">
      <c r="A34" s="86">
        <v>807</v>
      </c>
      <c r="B34" s="87">
        <v>8207</v>
      </c>
      <c r="C34" s="87" t="s">
        <v>8</v>
      </c>
      <c r="D34" s="87"/>
      <c r="E34" s="87" t="str">
        <f t="shared" si="30"/>
        <v>6+</v>
      </c>
      <c r="F34" s="87" t="s">
        <v>53</v>
      </c>
      <c r="G34" s="88">
        <v>112</v>
      </c>
      <c r="H34" s="87" t="str">
        <f t="shared" si="22"/>
        <v>XXX300/112</v>
      </c>
      <c r="I34" s="89" t="s">
        <v>18</v>
      </c>
      <c r="J34" s="89" t="s">
        <v>18</v>
      </c>
      <c r="K34" s="65">
        <v>0.64097222222222228</v>
      </c>
      <c r="L34" s="90">
        <v>0.64236111111111116</v>
      </c>
      <c r="M34" s="87" t="s">
        <v>58</v>
      </c>
      <c r="N34" s="91">
        <v>0.68055555555555558</v>
      </c>
      <c r="O34" s="91" t="s">
        <v>56</v>
      </c>
      <c r="P34" s="1" t="str">
        <f t="shared" si="23"/>
        <v>OK</v>
      </c>
      <c r="Q34" s="4">
        <f t="shared" si="24"/>
        <v>3.819444444444442E-2</v>
      </c>
      <c r="R34" s="4">
        <f t="shared" si="25"/>
        <v>1.388888888888884E-3</v>
      </c>
      <c r="S34" s="4">
        <f t="shared" si="26"/>
        <v>3.9583333333333304E-2</v>
      </c>
      <c r="T34" s="4">
        <f t="shared" si="28"/>
        <v>3.2638888888888995E-2</v>
      </c>
      <c r="U34" s="1">
        <v>34.5</v>
      </c>
      <c r="V34" s="1">
        <f>INDEX('Počty dní'!L:P,MATCH(E34,'Počty dní'!N:N,0),4)</f>
        <v>114</v>
      </c>
      <c r="W34" s="17">
        <f>V34*U34</f>
        <v>3933</v>
      </c>
      <c r="Y34" s="59"/>
      <c r="Z34" s="59"/>
      <c r="AA34" s="59"/>
    </row>
    <row r="35" spans="1:27" ht="15.75" thickBot="1" x14ac:dyDescent="0.3">
      <c r="A35" s="86">
        <v>807</v>
      </c>
      <c r="B35" s="87">
        <v>8207</v>
      </c>
      <c r="C35" s="87" t="s">
        <v>8</v>
      </c>
      <c r="D35" s="87"/>
      <c r="E35" s="87" t="str">
        <f>CONCATENATE(C35,D35)</f>
        <v>6+</v>
      </c>
      <c r="F35" s="87" t="s">
        <v>53</v>
      </c>
      <c r="G35" s="88">
        <v>111</v>
      </c>
      <c r="H35" s="87" t="str">
        <f t="shared" si="22"/>
        <v>XXX300/111</v>
      </c>
      <c r="I35" s="89" t="s">
        <v>18</v>
      </c>
      <c r="J35" s="89" t="s">
        <v>18</v>
      </c>
      <c r="K35" s="65">
        <v>0.73263888888888884</v>
      </c>
      <c r="L35" s="90">
        <v>0.73611111111111116</v>
      </c>
      <c r="M35" s="91" t="s">
        <v>56</v>
      </c>
      <c r="N35" s="91">
        <v>0.77430555555555558</v>
      </c>
      <c r="O35" s="87" t="s">
        <v>57</v>
      </c>
      <c r="P35" s="1"/>
      <c r="Q35" s="4">
        <f t="shared" si="24"/>
        <v>3.819444444444442E-2</v>
      </c>
      <c r="R35" s="4">
        <f t="shared" si="25"/>
        <v>3.4722222222223209E-3</v>
      </c>
      <c r="S35" s="4">
        <f t="shared" si="26"/>
        <v>4.1666666666666741E-2</v>
      </c>
      <c r="T35" s="4">
        <f t="shared" si="28"/>
        <v>5.2083333333333259E-2</v>
      </c>
      <c r="U35" s="1">
        <v>34.700000000000003</v>
      </c>
      <c r="V35" s="1">
        <f>INDEX('Počty dní'!L:P,MATCH(E35,'Počty dní'!N:N,0),4)</f>
        <v>114</v>
      </c>
      <c r="W35" s="17">
        <f>V35*U35</f>
        <v>3955.8</v>
      </c>
      <c r="Y35" s="59"/>
      <c r="Z35" s="59"/>
      <c r="AA35" s="59"/>
    </row>
    <row r="36" spans="1:27" ht="15.75" thickBot="1" x14ac:dyDescent="0.3">
      <c r="A36" s="106" t="str">
        <f ca="1">CONCATENATE(INDIRECT("R[-3]C[0]",FALSE),"celkem")</f>
        <v>807celkem</v>
      </c>
      <c r="B36" s="107"/>
      <c r="C36" s="107" t="str">
        <f ca="1">INDIRECT("R[-1]C[12]",FALSE)</f>
        <v>Pelhřimov,,Kaufland</v>
      </c>
      <c r="D36" s="108"/>
      <c r="E36" s="107"/>
      <c r="F36" s="108"/>
      <c r="G36" s="109"/>
      <c r="H36" s="110"/>
      <c r="I36" s="111"/>
      <c r="J36" s="112" t="str">
        <f ca="1">INDIRECT("R[-3]C[0]",FALSE)</f>
        <v>V</v>
      </c>
      <c r="K36" s="113"/>
      <c r="L36" s="114"/>
      <c r="M36" s="115"/>
      <c r="N36" s="114"/>
      <c r="O36" s="116"/>
      <c r="P36" s="7"/>
      <c r="Q36" s="8">
        <f>SUM(Q28:Q35)</f>
        <v>0.2305555555555554</v>
      </c>
      <c r="R36" s="8">
        <f>SUM(R28:R35)</f>
        <v>1.4583333333333393E-2</v>
      </c>
      <c r="S36" s="8">
        <f>SUM(S28:S35)</f>
        <v>0.2451388888888888</v>
      </c>
      <c r="T36" s="8">
        <f>SUM(T28:T35)</f>
        <v>0.22152777777777788</v>
      </c>
      <c r="U36" s="9">
        <f>SUM(U28:U35)</f>
        <v>207.60000000000002</v>
      </c>
      <c r="V36" s="10"/>
      <c r="W36" s="11">
        <f>SUM(W28:W35)</f>
        <v>23666.399999999998</v>
      </c>
      <c r="Y36" s="59"/>
      <c r="Z36" s="59"/>
      <c r="AA36" s="59"/>
    </row>
    <row r="37" spans="1:27" x14ac:dyDescent="0.25">
      <c r="Y37" s="59"/>
      <c r="Z37" s="59"/>
      <c r="AA37" s="59"/>
    </row>
    <row r="38" spans="1:27" ht="15.75" thickBot="1" x14ac:dyDescent="0.3">
      <c r="Y38" s="59"/>
      <c r="Z38" s="59"/>
      <c r="AA38" s="59"/>
    </row>
    <row r="39" spans="1:27" x14ac:dyDescent="0.25">
      <c r="A39" s="80">
        <v>808</v>
      </c>
      <c r="B39" s="81">
        <v>8208</v>
      </c>
      <c r="C39" s="81" t="s">
        <v>8</v>
      </c>
      <c r="D39" s="81"/>
      <c r="E39" s="81" t="str">
        <f>CONCATENATE(C39,D39)</f>
        <v>6+</v>
      </c>
      <c r="F39" s="81" t="s">
        <v>53</v>
      </c>
      <c r="G39" s="82">
        <v>102</v>
      </c>
      <c r="H39" s="81" t="str">
        <f t="shared" ref="H39:H49" si="32">CONCATENATE(F39,"/",G39)</f>
        <v>XXX300/102</v>
      </c>
      <c r="I39" s="83" t="s">
        <v>3</v>
      </c>
      <c r="J39" s="83" t="s">
        <v>18</v>
      </c>
      <c r="K39" s="67">
        <v>0.17986111111111111</v>
      </c>
      <c r="L39" s="84">
        <v>0.18055555555555555</v>
      </c>
      <c r="M39" s="81" t="s">
        <v>58</v>
      </c>
      <c r="N39" s="85">
        <v>0.21875</v>
      </c>
      <c r="O39" s="85" t="s">
        <v>56</v>
      </c>
      <c r="P39" s="13" t="str">
        <f t="shared" ref="P39:P48" si="33">IF(M40=O39,"OK","POZOR")</f>
        <v>OK</v>
      </c>
      <c r="Q39" s="14">
        <f t="shared" ref="Q39:Q49" si="34">IF(ISNUMBER(G39),N39-L39,IF(F39="přejezd",N39-L39,0))</f>
        <v>3.8194444444444448E-2</v>
      </c>
      <c r="R39" s="14">
        <f t="shared" ref="R39:R49" si="35">IF(ISNUMBER(G39),L39-K39,0)</f>
        <v>6.9444444444444198E-4</v>
      </c>
      <c r="S39" s="14">
        <f t="shared" ref="S39:S49" si="36">Q39+R39</f>
        <v>3.888888888888889E-2</v>
      </c>
      <c r="T39" s="14"/>
      <c r="U39" s="13">
        <v>34.5</v>
      </c>
      <c r="V39" s="13">
        <f>INDEX('Počty dní'!L:P,MATCH(E39,'Počty dní'!N:N,0),4)</f>
        <v>114</v>
      </c>
      <c r="W39" s="16">
        <f>V39*U39</f>
        <v>3933</v>
      </c>
      <c r="Y39" s="59"/>
      <c r="Z39" s="59"/>
      <c r="AA39" s="59"/>
    </row>
    <row r="40" spans="1:27" x14ac:dyDescent="0.25">
      <c r="A40" s="86">
        <v>808</v>
      </c>
      <c r="B40" s="87">
        <v>8208</v>
      </c>
      <c r="C40" s="87" t="s">
        <v>8</v>
      </c>
      <c r="D40" s="87"/>
      <c r="E40" s="87" t="str">
        <f t="shared" ref="E40" si="37">CONCATENATE(C40,D40)</f>
        <v>6+</v>
      </c>
      <c r="F40" s="87" t="s">
        <v>53</v>
      </c>
      <c r="G40" s="88">
        <v>101</v>
      </c>
      <c r="H40" s="87" t="str">
        <f t="shared" si="32"/>
        <v>XXX300/101</v>
      </c>
      <c r="I40" s="89" t="s">
        <v>3</v>
      </c>
      <c r="J40" s="89" t="s">
        <v>18</v>
      </c>
      <c r="K40" s="65">
        <v>0.31597222222222221</v>
      </c>
      <c r="L40" s="90">
        <v>0.31944444444444442</v>
      </c>
      <c r="M40" s="91" t="s">
        <v>56</v>
      </c>
      <c r="N40" s="91">
        <v>0.3576388888888889</v>
      </c>
      <c r="O40" s="87" t="s">
        <v>57</v>
      </c>
      <c r="P40" s="1" t="str">
        <f t="shared" si="33"/>
        <v>OK</v>
      </c>
      <c r="Q40" s="4">
        <f t="shared" si="34"/>
        <v>3.8194444444444475E-2</v>
      </c>
      <c r="R40" s="4">
        <f t="shared" si="35"/>
        <v>3.4722222222222099E-3</v>
      </c>
      <c r="S40" s="4">
        <f t="shared" si="36"/>
        <v>4.1666666666666685E-2</v>
      </c>
      <c r="T40" s="4">
        <f t="shared" ref="T40:T49" si="38">K40-N39</f>
        <v>9.722222222222221E-2</v>
      </c>
      <c r="U40" s="1">
        <v>34.700000000000003</v>
      </c>
      <c r="V40" s="1">
        <f>INDEX('Počty dní'!L:P,MATCH(E40,'Počty dní'!N:N,0),4)</f>
        <v>114</v>
      </c>
      <c r="W40" s="17">
        <f t="shared" ref="W40:W41" si="39">V40*U40</f>
        <v>3955.8</v>
      </c>
      <c r="Y40" s="59"/>
      <c r="Z40" s="59"/>
      <c r="AA40" s="59"/>
    </row>
    <row r="41" spans="1:27" s="59" customFormat="1" x14ac:dyDescent="0.25">
      <c r="A41" s="86">
        <v>808</v>
      </c>
      <c r="B41" s="87">
        <v>8208</v>
      </c>
      <c r="C41" s="87" t="s">
        <v>8</v>
      </c>
      <c r="D41" s="87"/>
      <c r="E41" s="87" t="str">
        <f t="shared" ref="E41:E48" si="40">CONCATENATE(C41,D41)</f>
        <v>6+</v>
      </c>
      <c r="F41" s="87" t="s">
        <v>109</v>
      </c>
      <c r="G41" s="88"/>
      <c r="H41" s="87" t="str">
        <f t="shared" si="32"/>
        <v>přejezd/</v>
      </c>
      <c r="I41" s="89"/>
      <c r="J41" s="89" t="s">
        <v>18</v>
      </c>
      <c r="K41" s="65">
        <v>0.3576388888888889</v>
      </c>
      <c r="L41" s="90">
        <v>0.3576388888888889</v>
      </c>
      <c r="M41" s="87" t="s">
        <v>57</v>
      </c>
      <c r="N41" s="91">
        <v>0.35833333333333334</v>
      </c>
      <c r="O41" s="87" t="s">
        <v>58</v>
      </c>
      <c r="P41" s="62" t="str">
        <f t="shared" si="33"/>
        <v>OK</v>
      </c>
      <c r="Q41" s="63">
        <f t="shared" si="34"/>
        <v>6.9444444444444198E-4</v>
      </c>
      <c r="R41" s="63">
        <f t="shared" si="35"/>
        <v>0</v>
      </c>
      <c r="S41" s="63">
        <f t="shared" si="36"/>
        <v>6.9444444444444198E-4</v>
      </c>
      <c r="T41" s="63">
        <f t="shared" si="38"/>
        <v>0</v>
      </c>
      <c r="U41" s="62">
        <v>0</v>
      </c>
      <c r="V41" s="62">
        <f>INDEX('Počty dní'!L:P,MATCH(E41,'Počty dní'!N:N,0),4)</f>
        <v>114</v>
      </c>
      <c r="W41" s="68">
        <f t="shared" si="39"/>
        <v>0</v>
      </c>
    </row>
    <row r="42" spans="1:27" x14ac:dyDescent="0.25">
      <c r="A42" s="86">
        <v>808</v>
      </c>
      <c r="B42" s="87">
        <v>8208</v>
      </c>
      <c r="C42" s="87" t="s">
        <v>8</v>
      </c>
      <c r="D42" s="87"/>
      <c r="E42" s="87" t="str">
        <f t="shared" si="40"/>
        <v>6+</v>
      </c>
      <c r="F42" s="87" t="s">
        <v>53</v>
      </c>
      <c r="G42" s="88">
        <v>106</v>
      </c>
      <c r="H42" s="87" t="str">
        <f t="shared" si="32"/>
        <v>XXX300/106</v>
      </c>
      <c r="I42" s="89" t="s">
        <v>18</v>
      </c>
      <c r="J42" s="89" t="s">
        <v>18</v>
      </c>
      <c r="K42" s="65">
        <v>0.39097222222222222</v>
      </c>
      <c r="L42" s="90">
        <v>0.3923611111111111</v>
      </c>
      <c r="M42" s="87" t="s">
        <v>58</v>
      </c>
      <c r="N42" s="91">
        <v>0.43055555555555558</v>
      </c>
      <c r="O42" s="91" t="s">
        <v>56</v>
      </c>
      <c r="P42" s="1" t="str">
        <f t="shared" si="33"/>
        <v>OK</v>
      </c>
      <c r="Q42" s="4">
        <f t="shared" si="34"/>
        <v>3.8194444444444475E-2</v>
      </c>
      <c r="R42" s="4">
        <f t="shared" si="35"/>
        <v>1.388888888888884E-3</v>
      </c>
      <c r="S42" s="4">
        <f t="shared" si="36"/>
        <v>3.9583333333333359E-2</v>
      </c>
      <c r="T42" s="4">
        <f t="shared" si="38"/>
        <v>3.2638888888888884E-2</v>
      </c>
      <c r="U42" s="1">
        <v>34.5</v>
      </c>
      <c r="V42" s="1">
        <f>INDEX('Počty dní'!L:P,MATCH(E42,'Počty dní'!N:N,0),4)</f>
        <v>114</v>
      </c>
      <c r="W42" s="17">
        <f t="shared" ref="W42:W47" si="41">V42*U42</f>
        <v>3933</v>
      </c>
      <c r="Y42" s="59"/>
      <c r="Z42" s="59"/>
      <c r="AA42" s="59"/>
    </row>
    <row r="43" spans="1:27" x14ac:dyDescent="0.25">
      <c r="A43" s="86">
        <v>808</v>
      </c>
      <c r="B43" s="87">
        <v>8208</v>
      </c>
      <c r="C43" s="87" t="s">
        <v>8</v>
      </c>
      <c r="D43" s="87"/>
      <c r="E43" s="87" t="str">
        <f t="shared" si="40"/>
        <v>6+</v>
      </c>
      <c r="F43" s="87" t="s">
        <v>53</v>
      </c>
      <c r="G43" s="88">
        <v>105</v>
      </c>
      <c r="H43" s="87" t="str">
        <f t="shared" si="32"/>
        <v>XXX300/105</v>
      </c>
      <c r="I43" s="89" t="s">
        <v>18</v>
      </c>
      <c r="J43" s="89" t="s">
        <v>18</v>
      </c>
      <c r="K43" s="65">
        <v>0.4826388888888889</v>
      </c>
      <c r="L43" s="90">
        <v>0.4861111111111111</v>
      </c>
      <c r="M43" s="91" t="s">
        <v>56</v>
      </c>
      <c r="N43" s="91">
        <v>0.52430555555555558</v>
      </c>
      <c r="O43" s="87" t="s">
        <v>57</v>
      </c>
      <c r="P43" s="1" t="str">
        <f t="shared" si="33"/>
        <v>OK</v>
      </c>
      <c r="Q43" s="4">
        <f t="shared" si="34"/>
        <v>3.8194444444444475E-2</v>
      </c>
      <c r="R43" s="4">
        <f t="shared" si="35"/>
        <v>3.4722222222222099E-3</v>
      </c>
      <c r="S43" s="4">
        <f t="shared" si="36"/>
        <v>4.1666666666666685E-2</v>
      </c>
      <c r="T43" s="4">
        <f t="shared" si="38"/>
        <v>5.2083333333333315E-2</v>
      </c>
      <c r="U43" s="1">
        <v>34.700000000000003</v>
      </c>
      <c r="V43" s="1">
        <f>INDEX('Počty dní'!L:P,MATCH(E43,'Počty dní'!N:N,0),4)</f>
        <v>114</v>
      </c>
      <c r="W43" s="17">
        <f t="shared" si="41"/>
        <v>3955.8</v>
      </c>
      <c r="Y43" s="59"/>
      <c r="Z43" s="59"/>
      <c r="AA43" s="59"/>
    </row>
    <row r="44" spans="1:27" s="59" customFormat="1" x14ac:dyDescent="0.25">
      <c r="A44" s="86">
        <v>808</v>
      </c>
      <c r="B44" s="87">
        <v>8208</v>
      </c>
      <c r="C44" s="87" t="s">
        <v>8</v>
      </c>
      <c r="D44" s="87"/>
      <c r="E44" s="87" t="str">
        <f t="shared" si="40"/>
        <v>6+</v>
      </c>
      <c r="F44" s="87" t="s">
        <v>109</v>
      </c>
      <c r="G44" s="88"/>
      <c r="H44" s="87" t="str">
        <f t="shared" si="32"/>
        <v>přejezd/</v>
      </c>
      <c r="I44" s="89"/>
      <c r="J44" s="89" t="s">
        <v>18</v>
      </c>
      <c r="K44" s="65">
        <v>0.52430555555555558</v>
      </c>
      <c r="L44" s="90">
        <v>0.52430555555555558</v>
      </c>
      <c r="M44" s="87" t="s">
        <v>57</v>
      </c>
      <c r="N44" s="91">
        <v>0.52500000000000002</v>
      </c>
      <c r="O44" s="87" t="s">
        <v>58</v>
      </c>
      <c r="P44" s="62" t="str">
        <f t="shared" si="33"/>
        <v>OK</v>
      </c>
      <c r="Q44" s="63">
        <f t="shared" si="34"/>
        <v>6.9444444444444198E-4</v>
      </c>
      <c r="R44" s="63">
        <f t="shared" si="35"/>
        <v>0</v>
      </c>
      <c r="S44" s="63">
        <f t="shared" si="36"/>
        <v>6.9444444444444198E-4</v>
      </c>
      <c r="T44" s="63">
        <f t="shared" si="38"/>
        <v>0</v>
      </c>
      <c r="U44" s="62">
        <v>0</v>
      </c>
      <c r="V44" s="62">
        <f>INDEX('Počty dní'!L:P,MATCH(E44,'Počty dní'!N:N,0),4)</f>
        <v>114</v>
      </c>
      <c r="W44" s="68">
        <f t="shared" si="41"/>
        <v>0</v>
      </c>
    </row>
    <row r="45" spans="1:27" x14ac:dyDescent="0.25">
      <c r="A45" s="86">
        <v>808</v>
      </c>
      <c r="B45" s="87">
        <v>8208</v>
      </c>
      <c r="C45" s="87" t="s">
        <v>8</v>
      </c>
      <c r="D45" s="87"/>
      <c r="E45" s="87" t="str">
        <f t="shared" si="40"/>
        <v>6+</v>
      </c>
      <c r="F45" s="87" t="s">
        <v>53</v>
      </c>
      <c r="G45" s="88">
        <v>110</v>
      </c>
      <c r="H45" s="87" t="str">
        <f t="shared" si="32"/>
        <v>XXX300/110</v>
      </c>
      <c r="I45" s="89" t="s">
        <v>18</v>
      </c>
      <c r="J45" s="89" t="s">
        <v>18</v>
      </c>
      <c r="K45" s="65">
        <v>0.55763888888888891</v>
      </c>
      <c r="L45" s="90">
        <v>0.55902777777777779</v>
      </c>
      <c r="M45" s="87" t="s">
        <v>58</v>
      </c>
      <c r="N45" s="91">
        <v>0.59722222222222221</v>
      </c>
      <c r="O45" s="91" t="s">
        <v>56</v>
      </c>
      <c r="P45" s="1" t="str">
        <f t="shared" si="33"/>
        <v>OK</v>
      </c>
      <c r="Q45" s="4">
        <f t="shared" si="34"/>
        <v>3.819444444444442E-2</v>
      </c>
      <c r="R45" s="4">
        <f t="shared" si="35"/>
        <v>1.388888888888884E-3</v>
      </c>
      <c r="S45" s="4">
        <f t="shared" si="36"/>
        <v>3.9583333333333304E-2</v>
      </c>
      <c r="T45" s="4">
        <f t="shared" si="38"/>
        <v>3.2638888888888884E-2</v>
      </c>
      <c r="U45" s="1">
        <v>34.5</v>
      </c>
      <c r="V45" s="1">
        <f>INDEX('Počty dní'!L:P,MATCH(E45,'Počty dní'!N:N,0),4)</f>
        <v>114</v>
      </c>
      <c r="W45" s="17">
        <f t="shared" si="41"/>
        <v>3933</v>
      </c>
      <c r="Y45" s="59"/>
      <c r="Z45" s="59"/>
      <c r="AA45" s="59"/>
    </row>
    <row r="46" spans="1:27" x14ac:dyDescent="0.25">
      <c r="A46" s="86">
        <v>808</v>
      </c>
      <c r="B46" s="87">
        <v>8208</v>
      </c>
      <c r="C46" s="87" t="s">
        <v>8</v>
      </c>
      <c r="D46" s="87"/>
      <c r="E46" s="87" t="str">
        <f t="shared" si="40"/>
        <v>6+</v>
      </c>
      <c r="F46" s="87" t="s">
        <v>53</v>
      </c>
      <c r="G46" s="88">
        <v>109</v>
      </c>
      <c r="H46" s="87" t="str">
        <f t="shared" si="32"/>
        <v>XXX300/109</v>
      </c>
      <c r="I46" s="89" t="s">
        <v>18</v>
      </c>
      <c r="J46" s="89" t="s">
        <v>18</v>
      </c>
      <c r="K46" s="65">
        <v>0.64930555555555558</v>
      </c>
      <c r="L46" s="90">
        <v>0.65277777777777779</v>
      </c>
      <c r="M46" s="91" t="s">
        <v>56</v>
      </c>
      <c r="N46" s="91">
        <v>0.69097222222222221</v>
      </c>
      <c r="O46" s="87" t="s">
        <v>57</v>
      </c>
      <c r="P46" s="1" t="str">
        <f t="shared" si="33"/>
        <v>OK</v>
      </c>
      <c r="Q46" s="4">
        <f t="shared" si="34"/>
        <v>3.819444444444442E-2</v>
      </c>
      <c r="R46" s="4">
        <f t="shared" si="35"/>
        <v>3.4722222222222099E-3</v>
      </c>
      <c r="S46" s="4">
        <f t="shared" si="36"/>
        <v>4.166666666666663E-2</v>
      </c>
      <c r="T46" s="4">
        <f t="shared" si="38"/>
        <v>5.208333333333337E-2</v>
      </c>
      <c r="U46" s="1">
        <v>34.700000000000003</v>
      </c>
      <c r="V46" s="1">
        <f>INDEX('Počty dní'!L:P,MATCH(E46,'Počty dní'!N:N,0),4)</f>
        <v>114</v>
      </c>
      <c r="W46" s="17">
        <f t="shared" si="41"/>
        <v>3955.8</v>
      </c>
      <c r="Y46" s="59"/>
      <c r="Z46" s="59"/>
      <c r="AA46" s="59"/>
    </row>
    <row r="47" spans="1:27" s="59" customFormat="1" x14ac:dyDescent="0.25">
      <c r="A47" s="86">
        <v>808</v>
      </c>
      <c r="B47" s="87">
        <v>8208</v>
      </c>
      <c r="C47" s="87" t="s">
        <v>8</v>
      </c>
      <c r="D47" s="87"/>
      <c r="E47" s="87" t="str">
        <f t="shared" si="40"/>
        <v>6+</v>
      </c>
      <c r="F47" s="87" t="s">
        <v>109</v>
      </c>
      <c r="G47" s="88"/>
      <c r="H47" s="87" t="str">
        <f t="shared" si="32"/>
        <v>přejezd/</v>
      </c>
      <c r="I47" s="89"/>
      <c r="J47" s="89" t="s">
        <v>18</v>
      </c>
      <c r="K47" s="65">
        <v>0.69097222222222221</v>
      </c>
      <c r="L47" s="90">
        <v>0.69097222222222221</v>
      </c>
      <c r="M47" s="87" t="s">
        <v>57</v>
      </c>
      <c r="N47" s="91">
        <v>0.69166666666666665</v>
      </c>
      <c r="O47" s="87" t="s">
        <v>58</v>
      </c>
      <c r="P47" s="62" t="str">
        <f t="shared" si="33"/>
        <v>OK</v>
      </c>
      <c r="Q47" s="63">
        <f t="shared" si="34"/>
        <v>6.9444444444444198E-4</v>
      </c>
      <c r="R47" s="63">
        <f t="shared" si="35"/>
        <v>0</v>
      </c>
      <c r="S47" s="63">
        <f t="shared" si="36"/>
        <v>6.9444444444444198E-4</v>
      </c>
      <c r="T47" s="63">
        <f t="shared" si="38"/>
        <v>0</v>
      </c>
      <c r="U47" s="62">
        <v>0</v>
      </c>
      <c r="V47" s="62">
        <f>INDEX('Počty dní'!L:P,MATCH(E47,'Počty dní'!N:N,0),4)</f>
        <v>114</v>
      </c>
      <c r="W47" s="68">
        <f t="shared" si="41"/>
        <v>0</v>
      </c>
    </row>
    <row r="48" spans="1:27" x14ac:dyDescent="0.25">
      <c r="A48" s="86">
        <v>808</v>
      </c>
      <c r="B48" s="87">
        <v>8208</v>
      </c>
      <c r="C48" s="87" t="s">
        <v>8</v>
      </c>
      <c r="D48" s="87"/>
      <c r="E48" s="87" t="str">
        <f t="shared" si="40"/>
        <v>6+</v>
      </c>
      <c r="F48" s="87" t="s">
        <v>53</v>
      </c>
      <c r="G48" s="88">
        <v>114</v>
      </c>
      <c r="H48" s="87" t="str">
        <f t="shared" si="32"/>
        <v>XXX300/114</v>
      </c>
      <c r="I48" s="89" t="s">
        <v>18</v>
      </c>
      <c r="J48" s="89" t="s">
        <v>18</v>
      </c>
      <c r="K48" s="65">
        <v>0.72430555555555554</v>
      </c>
      <c r="L48" s="90">
        <v>0.72569444444444442</v>
      </c>
      <c r="M48" s="87" t="s">
        <v>58</v>
      </c>
      <c r="N48" s="91">
        <v>0.76388888888888884</v>
      </c>
      <c r="O48" s="91" t="s">
        <v>56</v>
      </c>
      <c r="P48" s="1" t="str">
        <f t="shared" si="33"/>
        <v>OK</v>
      </c>
      <c r="Q48" s="4">
        <f t="shared" si="34"/>
        <v>3.819444444444442E-2</v>
      </c>
      <c r="R48" s="4">
        <f t="shared" si="35"/>
        <v>1.388888888888884E-3</v>
      </c>
      <c r="S48" s="4">
        <f t="shared" si="36"/>
        <v>3.9583333333333304E-2</v>
      </c>
      <c r="T48" s="4">
        <f t="shared" si="38"/>
        <v>3.2638888888888884E-2</v>
      </c>
      <c r="U48" s="1">
        <v>34.5</v>
      </c>
      <c r="V48" s="1">
        <f>INDEX('Počty dní'!L:P,MATCH(E48,'Počty dní'!N:N,0),4)</f>
        <v>114</v>
      </c>
      <c r="W48" s="17">
        <f t="shared" ref="W48:W49" si="42">V48*U48</f>
        <v>3933</v>
      </c>
      <c r="Y48" s="59"/>
      <c r="Z48" s="59"/>
      <c r="AA48" s="59"/>
    </row>
    <row r="49" spans="1:27" ht="15.75" thickBot="1" x14ac:dyDescent="0.3">
      <c r="A49" s="86">
        <v>808</v>
      </c>
      <c r="B49" s="87">
        <v>8208</v>
      </c>
      <c r="C49" s="87" t="s">
        <v>8</v>
      </c>
      <c r="D49" s="87"/>
      <c r="E49" s="87" t="str">
        <f t="shared" ref="E49" si="43">CONCATENATE(C49,D49)</f>
        <v>6+</v>
      </c>
      <c r="F49" s="87" t="s">
        <v>53</v>
      </c>
      <c r="G49" s="88">
        <v>113</v>
      </c>
      <c r="H49" s="87" t="str">
        <f t="shared" si="32"/>
        <v>XXX300/113</v>
      </c>
      <c r="I49" s="89" t="s">
        <v>18</v>
      </c>
      <c r="J49" s="89" t="s">
        <v>18</v>
      </c>
      <c r="K49" s="65">
        <v>0.81597222222222221</v>
      </c>
      <c r="L49" s="90">
        <v>0.81944444444444442</v>
      </c>
      <c r="M49" s="91" t="s">
        <v>56</v>
      </c>
      <c r="N49" s="91">
        <v>0.85763888888888884</v>
      </c>
      <c r="O49" s="87" t="s">
        <v>57</v>
      </c>
      <c r="P49" s="1"/>
      <c r="Q49" s="4">
        <f t="shared" si="34"/>
        <v>3.819444444444442E-2</v>
      </c>
      <c r="R49" s="4">
        <f t="shared" si="35"/>
        <v>3.4722222222222099E-3</v>
      </c>
      <c r="S49" s="4">
        <f t="shared" si="36"/>
        <v>4.166666666666663E-2</v>
      </c>
      <c r="T49" s="4">
        <f t="shared" si="38"/>
        <v>5.208333333333337E-2</v>
      </c>
      <c r="U49" s="1">
        <v>34.700000000000003</v>
      </c>
      <c r="V49" s="1">
        <f>INDEX('Počty dní'!L:P,MATCH(E49,'Počty dní'!N:N,0),4)</f>
        <v>114</v>
      </c>
      <c r="W49" s="17">
        <f t="shared" si="42"/>
        <v>3955.8</v>
      </c>
      <c r="Y49" s="59"/>
      <c r="Z49" s="59"/>
      <c r="AA49" s="59"/>
    </row>
    <row r="50" spans="1:27" ht="15.75" thickBot="1" x14ac:dyDescent="0.3">
      <c r="A50" s="106" t="str">
        <f ca="1">CONCATENATE(INDIRECT("R[-3]C[0]",FALSE),"celkem")</f>
        <v>808celkem</v>
      </c>
      <c r="B50" s="107"/>
      <c r="C50" s="107" t="str">
        <f ca="1">INDIRECT("R[-1]C[12]",FALSE)</f>
        <v>Pelhřimov,,Kaufland</v>
      </c>
      <c r="D50" s="108"/>
      <c r="E50" s="107"/>
      <c r="F50" s="108"/>
      <c r="G50" s="109"/>
      <c r="H50" s="110"/>
      <c r="I50" s="111"/>
      <c r="J50" s="112" t="str">
        <f ca="1">INDIRECT("R[-3]C[0]",FALSE)</f>
        <v>V</v>
      </c>
      <c r="K50" s="113"/>
      <c r="L50" s="114"/>
      <c r="M50" s="115"/>
      <c r="N50" s="114"/>
      <c r="O50" s="116"/>
      <c r="P50" s="7"/>
      <c r="Q50" s="8">
        <f>SUM(Q39:Q49)</f>
        <v>0.30763888888888891</v>
      </c>
      <c r="R50" s="8">
        <f>SUM(R39:R49)</f>
        <v>1.8749999999999933E-2</v>
      </c>
      <c r="S50" s="8">
        <f>SUM(S39:S49)</f>
        <v>0.32638888888888884</v>
      </c>
      <c r="T50" s="8">
        <f>SUM(T39:T49)</f>
        <v>0.35138888888888892</v>
      </c>
      <c r="U50" s="9">
        <f>SUM(U39:U49)</f>
        <v>276.8</v>
      </c>
      <c r="V50" s="10"/>
      <c r="W50" s="11">
        <f>SUM(W39:W49)</f>
        <v>31555.199999999997</v>
      </c>
      <c r="Y50" s="59"/>
      <c r="Z50" s="59"/>
      <c r="AA50" s="59"/>
    </row>
    <row r="51" spans="1:27" x14ac:dyDescent="0.25">
      <c r="K51" s="71"/>
      <c r="L51" s="78"/>
      <c r="M51" s="79"/>
      <c r="N51" s="79"/>
      <c r="Q51" s="2"/>
      <c r="R51" s="2"/>
      <c r="S51" s="2"/>
      <c r="T51" s="2"/>
      <c r="Y51" s="59"/>
      <c r="Z51" s="59"/>
      <c r="AA51" s="59"/>
    </row>
    <row r="52" spans="1:27" ht="15.75" thickBot="1" x14ac:dyDescent="0.3">
      <c r="K52" s="64"/>
      <c r="L52" s="77"/>
      <c r="Y52" s="59"/>
      <c r="Z52" s="59"/>
      <c r="AA52" s="59"/>
    </row>
    <row r="53" spans="1:27" x14ac:dyDescent="0.25">
      <c r="A53" s="80">
        <v>814</v>
      </c>
      <c r="B53" s="81">
        <v>8214</v>
      </c>
      <c r="C53" s="81" t="s">
        <v>8</v>
      </c>
      <c r="D53" s="81"/>
      <c r="E53" s="81" t="str">
        <f>CONCATENATE(C53,D53)</f>
        <v>6+</v>
      </c>
      <c r="F53" s="81" t="s">
        <v>114</v>
      </c>
      <c r="G53" s="82">
        <v>101</v>
      </c>
      <c r="H53" s="81" t="str">
        <f t="shared" ref="H53:H58" si="44">CONCATENATE(F53,"/",G53)</f>
        <v>XXX335/101</v>
      </c>
      <c r="I53" s="83" t="s">
        <v>3</v>
      </c>
      <c r="J53" s="83" t="s">
        <v>18</v>
      </c>
      <c r="K53" s="67">
        <v>0.30555555555555558</v>
      </c>
      <c r="L53" s="84">
        <v>0.30625000000000002</v>
      </c>
      <c r="M53" s="81" t="s">
        <v>55</v>
      </c>
      <c r="N53" s="85">
        <v>0.36666666666666664</v>
      </c>
      <c r="O53" s="85" t="s">
        <v>49</v>
      </c>
      <c r="P53" s="13" t="str">
        <f t="shared" ref="P53:P57" si="45">IF(M54=O53,"OK","POZOR")</f>
        <v>OK</v>
      </c>
      <c r="Q53" s="14">
        <f t="shared" ref="Q53:Q58" si="46">IF(ISNUMBER(G53),N53-L53,IF(F53="přejezd",N53-L53,0))</f>
        <v>6.0416666666666619E-2</v>
      </c>
      <c r="R53" s="14">
        <f t="shared" ref="R53:R58" si="47">IF(ISNUMBER(G53),L53-K53,0)</f>
        <v>6.9444444444444198E-4</v>
      </c>
      <c r="S53" s="14">
        <f t="shared" ref="S53:S58" si="48">Q53+R53</f>
        <v>6.1111111111111061E-2</v>
      </c>
      <c r="T53" s="14"/>
      <c r="U53" s="13">
        <v>52.8</v>
      </c>
      <c r="V53" s="13">
        <f>INDEX('Počty dní'!L:P,MATCH(E53,'Počty dní'!N:N,0),4)</f>
        <v>114</v>
      </c>
      <c r="W53" s="16">
        <f>V53*U53</f>
        <v>6019.2</v>
      </c>
      <c r="Y53" s="59"/>
      <c r="Z53" s="59"/>
      <c r="AA53" s="59"/>
    </row>
    <row r="54" spans="1:27" x14ac:dyDescent="0.25">
      <c r="A54" s="86">
        <v>814</v>
      </c>
      <c r="B54" s="87">
        <v>8214</v>
      </c>
      <c r="C54" s="87" t="s">
        <v>8</v>
      </c>
      <c r="D54" s="87"/>
      <c r="E54" s="87" t="str">
        <f t="shared" ref="E54" si="49">CONCATENATE(C54,D54)</f>
        <v>6+</v>
      </c>
      <c r="F54" s="87" t="s">
        <v>114</v>
      </c>
      <c r="G54" s="88">
        <v>102</v>
      </c>
      <c r="H54" s="87" t="str">
        <f t="shared" si="44"/>
        <v>XXX335/102</v>
      </c>
      <c r="I54" s="89" t="s">
        <v>3</v>
      </c>
      <c r="J54" s="89" t="s">
        <v>18</v>
      </c>
      <c r="K54" s="65">
        <v>0.38194444444444442</v>
      </c>
      <c r="L54" s="90">
        <v>0.3840277777777778</v>
      </c>
      <c r="M54" s="91" t="s">
        <v>49</v>
      </c>
      <c r="N54" s="91">
        <v>0.44374999999999998</v>
      </c>
      <c r="O54" s="87" t="s">
        <v>55</v>
      </c>
      <c r="P54" s="1" t="str">
        <f t="shared" si="45"/>
        <v>OK</v>
      </c>
      <c r="Q54" s="4">
        <f t="shared" si="46"/>
        <v>5.9722222222222177E-2</v>
      </c>
      <c r="R54" s="4">
        <f t="shared" si="47"/>
        <v>2.0833333333333814E-3</v>
      </c>
      <c r="S54" s="4">
        <f t="shared" si="48"/>
        <v>6.1805555555555558E-2</v>
      </c>
      <c r="T54" s="4">
        <f t="shared" ref="T54:T58" si="50">K54-N53</f>
        <v>1.5277777777777779E-2</v>
      </c>
      <c r="U54" s="1">
        <v>52.8</v>
      </c>
      <c r="V54" s="1">
        <f>INDEX('Počty dní'!L:P,MATCH(E54,'Počty dní'!N:N,0),4)</f>
        <v>114</v>
      </c>
      <c r="W54" s="17">
        <f t="shared" ref="W54" si="51">V54*U54</f>
        <v>6019.2</v>
      </c>
      <c r="Y54" s="59"/>
      <c r="Z54" s="59"/>
      <c r="AA54" s="59"/>
    </row>
    <row r="55" spans="1:27" x14ac:dyDescent="0.25">
      <c r="A55" s="86">
        <v>814</v>
      </c>
      <c r="B55" s="87">
        <v>8214</v>
      </c>
      <c r="C55" s="87" t="s">
        <v>8</v>
      </c>
      <c r="D55" s="87"/>
      <c r="E55" s="87" t="str">
        <f>CONCATENATE(C55,D55)</f>
        <v>6+</v>
      </c>
      <c r="F55" s="87" t="s">
        <v>114</v>
      </c>
      <c r="G55" s="88">
        <v>103</v>
      </c>
      <c r="H55" s="87" t="str">
        <f t="shared" si="44"/>
        <v>XXX335/103</v>
      </c>
      <c r="I55" s="89" t="s">
        <v>3</v>
      </c>
      <c r="J55" s="89" t="s">
        <v>18</v>
      </c>
      <c r="K55" s="65">
        <v>0.47222222222222221</v>
      </c>
      <c r="L55" s="90">
        <v>0.47291666666666665</v>
      </c>
      <c r="M55" s="87" t="s">
        <v>55</v>
      </c>
      <c r="N55" s="91">
        <v>0.53333333333333333</v>
      </c>
      <c r="O55" s="91" t="s">
        <v>49</v>
      </c>
      <c r="P55" s="1" t="str">
        <f t="shared" si="45"/>
        <v>OK</v>
      </c>
      <c r="Q55" s="4">
        <f t="shared" si="46"/>
        <v>6.0416666666666674E-2</v>
      </c>
      <c r="R55" s="4">
        <f t="shared" si="47"/>
        <v>6.9444444444444198E-4</v>
      </c>
      <c r="S55" s="4">
        <f t="shared" si="48"/>
        <v>6.1111111111111116E-2</v>
      </c>
      <c r="T55" s="4">
        <f t="shared" si="50"/>
        <v>2.8472222222222232E-2</v>
      </c>
      <c r="U55" s="1">
        <v>52.8</v>
      </c>
      <c r="V55" s="1">
        <f>INDEX('Počty dní'!L:P,MATCH(E55,'Počty dní'!N:N,0),4)</f>
        <v>114</v>
      </c>
      <c r="W55" s="17">
        <f>V55*U55</f>
        <v>6019.2</v>
      </c>
      <c r="Y55" s="59"/>
      <c r="Z55" s="59"/>
      <c r="AA55" s="59"/>
    </row>
    <row r="56" spans="1:27" x14ac:dyDescent="0.25">
      <c r="A56" s="86">
        <v>814</v>
      </c>
      <c r="B56" s="87">
        <v>8214</v>
      </c>
      <c r="C56" s="87" t="s">
        <v>8</v>
      </c>
      <c r="D56" s="87"/>
      <c r="E56" s="87" t="str">
        <f>CONCATENATE(C56,D56)</f>
        <v>6+</v>
      </c>
      <c r="F56" s="87" t="s">
        <v>114</v>
      </c>
      <c r="G56" s="88">
        <v>104</v>
      </c>
      <c r="H56" s="87" t="str">
        <f t="shared" si="44"/>
        <v>XXX335/104</v>
      </c>
      <c r="I56" s="89" t="s">
        <v>3</v>
      </c>
      <c r="J56" s="89" t="s">
        <v>18</v>
      </c>
      <c r="K56" s="65">
        <v>0.54861111111111116</v>
      </c>
      <c r="L56" s="90">
        <v>0.55069444444444449</v>
      </c>
      <c r="M56" s="91" t="s">
        <v>49</v>
      </c>
      <c r="N56" s="91">
        <v>0.61041666666666672</v>
      </c>
      <c r="O56" s="87" t="s">
        <v>55</v>
      </c>
      <c r="P56" s="1" t="str">
        <f t="shared" si="45"/>
        <v>OK</v>
      </c>
      <c r="Q56" s="4">
        <f t="shared" si="46"/>
        <v>5.9722222222222232E-2</v>
      </c>
      <c r="R56" s="4">
        <f t="shared" si="47"/>
        <v>2.0833333333333259E-3</v>
      </c>
      <c r="S56" s="4">
        <f t="shared" si="48"/>
        <v>6.1805555555555558E-2</v>
      </c>
      <c r="T56" s="4">
        <f t="shared" si="50"/>
        <v>1.5277777777777835E-2</v>
      </c>
      <c r="U56" s="1">
        <v>52.8</v>
      </c>
      <c r="V56" s="1">
        <f>INDEX('Počty dní'!L:P,MATCH(E56,'Počty dní'!N:N,0),4)</f>
        <v>114</v>
      </c>
      <c r="W56" s="17">
        <f>V56*U56</f>
        <v>6019.2</v>
      </c>
      <c r="Y56" s="59"/>
      <c r="Z56" s="59"/>
      <c r="AA56" s="59"/>
    </row>
    <row r="57" spans="1:27" x14ac:dyDescent="0.25">
      <c r="A57" s="86">
        <v>814</v>
      </c>
      <c r="B57" s="87">
        <v>8214</v>
      </c>
      <c r="C57" s="87" t="s">
        <v>8</v>
      </c>
      <c r="D57" s="87"/>
      <c r="E57" s="87" t="str">
        <f t="shared" ref="E57:E58" si="52">CONCATENATE(C57,D57)</f>
        <v>6+</v>
      </c>
      <c r="F57" s="87" t="s">
        <v>114</v>
      </c>
      <c r="G57" s="88">
        <v>105</v>
      </c>
      <c r="H57" s="87" t="str">
        <f t="shared" si="44"/>
        <v>XXX335/105</v>
      </c>
      <c r="I57" s="89" t="s">
        <v>3</v>
      </c>
      <c r="J57" s="89" t="s">
        <v>18</v>
      </c>
      <c r="K57" s="65">
        <v>0.63888888888888884</v>
      </c>
      <c r="L57" s="90">
        <v>0.63958333333333328</v>
      </c>
      <c r="M57" s="87" t="s">
        <v>55</v>
      </c>
      <c r="N57" s="91">
        <v>0.7</v>
      </c>
      <c r="O57" s="91" t="s">
        <v>49</v>
      </c>
      <c r="P57" s="1" t="str">
        <f t="shared" si="45"/>
        <v>OK</v>
      </c>
      <c r="Q57" s="4">
        <f t="shared" si="46"/>
        <v>6.0416666666666674E-2</v>
      </c>
      <c r="R57" s="4">
        <f t="shared" si="47"/>
        <v>6.9444444444444198E-4</v>
      </c>
      <c r="S57" s="4">
        <f t="shared" si="48"/>
        <v>6.1111111111111116E-2</v>
      </c>
      <c r="T57" s="4">
        <f t="shared" si="50"/>
        <v>2.8472222222222121E-2</v>
      </c>
      <c r="U57" s="1">
        <v>52.8</v>
      </c>
      <c r="V57" s="1">
        <f>INDEX('Počty dní'!L:P,MATCH(E57,'Počty dní'!N:N,0),4)</f>
        <v>114</v>
      </c>
      <c r="W57" s="17">
        <f t="shared" ref="W57:W58" si="53">V57*U57</f>
        <v>6019.2</v>
      </c>
      <c r="Y57" s="59"/>
      <c r="Z57" s="59"/>
      <c r="AA57" s="59"/>
    </row>
    <row r="58" spans="1:27" ht="15.75" thickBot="1" x14ac:dyDescent="0.3">
      <c r="A58" s="86">
        <v>814</v>
      </c>
      <c r="B58" s="87">
        <v>8214</v>
      </c>
      <c r="C58" s="87" t="s">
        <v>8</v>
      </c>
      <c r="D58" s="87"/>
      <c r="E58" s="87" t="str">
        <f t="shared" si="52"/>
        <v>6+</v>
      </c>
      <c r="F58" s="87" t="s">
        <v>114</v>
      </c>
      <c r="G58" s="88">
        <v>106</v>
      </c>
      <c r="H58" s="87" t="str">
        <f t="shared" si="44"/>
        <v>XXX335/106</v>
      </c>
      <c r="I58" s="89" t="s">
        <v>3</v>
      </c>
      <c r="J58" s="89" t="s">
        <v>18</v>
      </c>
      <c r="K58" s="65">
        <v>0.71527777777777779</v>
      </c>
      <c r="L58" s="90">
        <v>0.71736111111111112</v>
      </c>
      <c r="M58" s="91" t="s">
        <v>49</v>
      </c>
      <c r="N58" s="91">
        <v>0.77708333333333335</v>
      </c>
      <c r="O58" s="87" t="s">
        <v>55</v>
      </c>
      <c r="P58" s="1"/>
      <c r="Q58" s="4">
        <f t="shared" si="46"/>
        <v>5.9722222222222232E-2</v>
      </c>
      <c r="R58" s="4">
        <f t="shared" si="47"/>
        <v>2.0833333333333259E-3</v>
      </c>
      <c r="S58" s="4">
        <f t="shared" si="48"/>
        <v>6.1805555555555558E-2</v>
      </c>
      <c r="T58" s="4">
        <f t="shared" si="50"/>
        <v>1.5277777777777835E-2</v>
      </c>
      <c r="U58" s="1">
        <v>52.8</v>
      </c>
      <c r="V58" s="1">
        <f>INDEX('Počty dní'!L:P,MATCH(E58,'Počty dní'!N:N,0),4)</f>
        <v>114</v>
      </c>
      <c r="W58" s="17">
        <f t="shared" si="53"/>
        <v>6019.2</v>
      </c>
      <c r="Y58" s="59"/>
      <c r="Z58" s="59"/>
      <c r="AA58" s="59"/>
    </row>
    <row r="59" spans="1:27" ht="15.75" thickBot="1" x14ac:dyDescent="0.3">
      <c r="A59" s="106" t="str">
        <f ca="1">CONCATENATE(INDIRECT("R[-3]C[0]",FALSE),"celkem")</f>
        <v>814celkem</v>
      </c>
      <c r="B59" s="107"/>
      <c r="C59" s="107" t="str">
        <f ca="1">INDIRECT("R[-1]C[12]",FALSE)</f>
        <v>Pacov,,aut.nádr.</v>
      </c>
      <c r="D59" s="108"/>
      <c r="E59" s="107"/>
      <c r="F59" s="108"/>
      <c r="G59" s="109"/>
      <c r="H59" s="110"/>
      <c r="I59" s="111"/>
      <c r="J59" s="112" t="str">
        <f ca="1">INDIRECT("R[-3]C[0]",FALSE)</f>
        <v>V</v>
      </c>
      <c r="K59" s="113"/>
      <c r="L59" s="114"/>
      <c r="M59" s="115"/>
      <c r="N59" s="114"/>
      <c r="O59" s="116"/>
      <c r="P59" s="7"/>
      <c r="Q59" s="8">
        <f>SUM(Q53:Q58)</f>
        <v>0.36041666666666661</v>
      </c>
      <c r="R59" s="8">
        <f>SUM(R53:R58)</f>
        <v>8.3333333333333592E-3</v>
      </c>
      <c r="S59" s="8">
        <f>SUM(S53:S58)</f>
        <v>0.36874999999999997</v>
      </c>
      <c r="T59" s="8">
        <f>SUM(T53:T58)</f>
        <v>0.1027777777777778</v>
      </c>
      <c r="U59" s="9">
        <f>SUM(U53:U58)</f>
        <v>316.8</v>
      </c>
      <c r="V59" s="10"/>
      <c r="W59" s="11">
        <f>SUM(W53:W58)</f>
        <v>36115.199999999997</v>
      </c>
      <c r="Y59" s="59"/>
      <c r="Z59" s="59"/>
      <c r="AA59" s="59"/>
    </row>
    <row r="60" spans="1:27" x14ac:dyDescent="0.25">
      <c r="A60" s="74" t="s">
        <v>141</v>
      </c>
      <c r="K60" s="71"/>
      <c r="L60" s="78"/>
      <c r="M60" s="79"/>
      <c r="N60" s="79"/>
      <c r="Q60" s="2"/>
      <c r="R60" s="2"/>
      <c r="S60" s="2"/>
      <c r="T60" s="2"/>
      <c r="Y60" s="59"/>
      <c r="Z60" s="59"/>
      <c r="AA60" s="59"/>
    </row>
    <row r="61" spans="1:27" ht="15.75" thickBot="1" x14ac:dyDescent="0.3">
      <c r="Y61" s="59"/>
      <c r="Z61" s="59"/>
      <c r="AA61" s="59"/>
    </row>
    <row r="62" spans="1:27" x14ac:dyDescent="0.25">
      <c r="A62" s="80">
        <v>816</v>
      </c>
      <c r="B62" s="81">
        <v>8216</v>
      </c>
      <c r="C62" s="81" t="s">
        <v>8</v>
      </c>
      <c r="D62" s="81"/>
      <c r="E62" s="81" t="str">
        <f>CONCATENATE(C62,D62)</f>
        <v>6+</v>
      </c>
      <c r="F62" s="81" t="s">
        <v>115</v>
      </c>
      <c r="G62" s="82">
        <v>101</v>
      </c>
      <c r="H62" s="81" t="str">
        <f t="shared" ref="H62:H69" si="54">CONCATENATE(F62,"/",G62)</f>
        <v>XXX959/101</v>
      </c>
      <c r="I62" s="83" t="s">
        <v>3</v>
      </c>
      <c r="J62" s="83" t="s">
        <v>3</v>
      </c>
      <c r="K62" s="67">
        <v>0.25694444444444442</v>
      </c>
      <c r="L62" s="84">
        <v>0.25833333333333336</v>
      </c>
      <c r="M62" s="81" t="s">
        <v>44</v>
      </c>
      <c r="N62" s="85">
        <v>0.28472222222222221</v>
      </c>
      <c r="O62" s="85" t="s">
        <v>83</v>
      </c>
      <c r="P62" s="13" t="str">
        <f t="shared" ref="P62:P68" si="55">IF(M63=O62,"OK","POZOR")</f>
        <v>OK</v>
      </c>
      <c r="Q62" s="14">
        <f t="shared" ref="Q62:Q69" si="56">IF(ISNUMBER(G62),N62-L62,IF(F62="přejezd",N62-L62,0))</f>
        <v>2.6388888888888851E-2</v>
      </c>
      <c r="R62" s="14">
        <f t="shared" ref="R62:R69" si="57">IF(ISNUMBER(G62),L62-K62,0)</f>
        <v>1.3888888888889395E-3</v>
      </c>
      <c r="S62" s="14">
        <f t="shared" ref="S62:S69" si="58">Q62+R62</f>
        <v>2.777777777777779E-2</v>
      </c>
      <c r="T62" s="14"/>
      <c r="U62" s="13">
        <v>25.9</v>
      </c>
      <c r="V62" s="13">
        <f>INDEX('Počty dní'!L:P,MATCH(E62,'Počty dní'!N:N,0),4)</f>
        <v>114</v>
      </c>
      <c r="W62" s="16">
        <f>V62*U62</f>
        <v>2952.6</v>
      </c>
      <c r="Y62" s="59"/>
      <c r="Z62" s="59"/>
      <c r="AA62" s="59"/>
    </row>
    <row r="63" spans="1:27" x14ac:dyDescent="0.25">
      <c r="A63" s="86">
        <v>816</v>
      </c>
      <c r="B63" s="87">
        <v>8216</v>
      </c>
      <c r="C63" s="87" t="s">
        <v>8</v>
      </c>
      <c r="D63" s="87"/>
      <c r="E63" s="87" t="str">
        <f t="shared" ref="E63" si="59">CONCATENATE(C63,D63)</f>
        <v>6+</v>
      </c>
      <c r="F63" s="87" t="s">
        <v>115</v>
      </c>
      <c r="G63" s="88">
        <v>102</v>
      </c>
      <c r="H63" s="87" t="str">
        <f t="shared" si="54"/>
        <v>XXX959/102</v>
      </c>
      <c r="I63" s="89" t="s">
        <v>3</v>
      </c>
      <c r="J63" s="89" t="s">
        <v>3</v>
      </c>
      <c r="K63" s="65">
        <v>0.29652777777777778</v>
      </c>
      <c r="L63" s="90">
        <v>0.2986111111111111</v>
      </c>
      <c r="M63" s="91" t="s">
        <v>83</v>
      </c>
      <c r="N63" s="91">
        <v>0.34027777777777779</v>
      </c>
      <c r="O63" s="87" t="s">
        <v>20</v>
      </c>
      <c r="P63" s="1" t="str">
        <f t="shared" si="55"/>
        <v>OK</v>
      </c>
      <c r="Q63" s="4">
        <f t="shared" si="56"/>
        <v>4.1666666666666685E-2</v>
      </c>
      <c r="R63" s="4">
        <f t="shared" si="57"/>
        <v>2.0833333333333259E-3</v>
      </c>
      <c r="S63" s="4">
        <f t="shared" si="58"/>
        <v>4.3750000000000011E-2</v>
      </c>
      <c r="T63" s="4">
        <f t="shared" ref="T63:T69" si="60">K63-N62</f>
        <v>1.1805555555555569E-2</v>
      </c>
      <c r="U63" s="1">
        <v>39.799999999999997</v>
      </c>
      <c r="V63" s="1">
        <f>INDEX('Počty dní'!L:P,MATCH(E63,'Počty dní'!N:N,0),4)</f>
        <v>114</v>
      </c>
      <c r="W63" s="17">
        <f t="shared" ref="W63" si="61">V63*U63</f>
        <v>4537.2</v>
      </c>
      <c r="Y63" s="59"/>
      <c r="Z63" s="59"/>
      <c r="AA63" s="59"/>
    </row>
    <row r="64" spans="1:27" x14ac:dyDescent="0.25">
      <c r="A64" s="86">
        <v>816</v>
      </c>
      <c r="B64" s="87">
        <v>8216</v>
      </c>
      <c r="C64" s="87" t="s">
        <v>8</v>
      </c>
      <c r="D64" s="87"/>
      <c r="E64" s="87" t="str">
        <f>CONCATENATE(C64,D64)</f>
        <v>6+</v>
      </c>
      <c r="F64" s="87" t="s">
        <v>115</v>
      </c>
      <c r="G64" s="88">
        <v>103</v>
      </c>
      <c r="H64" s="87" t="str">
        <f t="shared" ref="H64:H65" si="62">CONCATENATE(F64,"/",G64)</f>
        <v>XXX959/103</v>
      </c>
      <c r="I64" s="89" t="s">
        <v>3</v>
      </c>
      <c r="J64" s="89" t="s">
        <v>3</v>
      </c>
      <c r="K64" s="65">
        <v>0.40833333333333333</v>
      </c>
      <c r="L64" s="90">
        <v>0.40972222222222221</v>
      </c>
      <c r="M64" s="87" t="s">
        <v>20</v>
      </c>
      <c r="N64" s="91">
        <v>0.4513888888888889</v>
      </c>
      <c r="O64" s="91" t="s">
        <v>83</v>
      </c>
      <c r="P64" s="1" t="str">
        <f t="shared" si="55"/>
        <v>OK</v>
      </c>
      <c r="Q64" s="4">
        <f t="shared" si="56"/>
        <v>4.1666666666666685E-2</v>
      </c>
      <c r="R64" s="4">
        <f t="shared" si="57"/>
        <v>1.388888888888884E-3</v>
      </c>
      <c r="S64" s="4">
        <f t="shared" si="58"/>
        <v>4.3055555555555569E-2</v>
      </c>
      <c r="T64" s="4">
        <f t="shared" si="60"/>
        <v>6.8055555555555536E-2</v>
      </c>
      <c r="U64" s="1">
        <v>39.799999999999997</v>
      </c>
      <c r="V64" s="1">
        <f>INDEX('Počty dní'!L:P,MATCH(E64,'Počty dní'!N:N,0),4)</f>
        <v>114</v>
      </c>
      <c r="W64" s="17">
        <f>V64*U64</f>
        <v>4537.2</v>
      </c>
      <c r="Y64" s="59"/>
      <c r="Z64" s="59"/>
      <c r="AA64" s="59"/>
    </row>
    <row r="65" spans="1:27" x14ac:dyDescent="0.25">
      <c r="A65" s="86">
        <v>816</v>
      </c>
      <c r="B65" s="87">
        <v>8216</v>
      </c>
      <c r="C65" s="87" t="s">
        <v>8</v>
      </c>
      <c r="D65" s="87"/>
      <c r="E65" s="87" t="str">
        <f>CONCATENATE(C65,D65)</f>
        <v>6+</v>
      </c>
      <c r="F65" s="87" t="s">
        <v>115</v>
      </c>
      <c r="G65" s="88">
        <v>104</v>
      </c>
      <c r="H65" s="87" t="str">
        <f t="shared" si="62"/>
        <v>XXX959/104</v>
      </c>
      <c r="I65" s="89" t="s">
        <v>3</v>
      </c>
      <c r="J65" s="89" t="s">
        <v>3</v>
      </c>
      <c r="K65" s="65">
        <v>0.46319444444444446</v>
      </c>
      <c r="L65" s="90">
        <v>0.46527777777777779</v>
      </c>
      <c r="M65" s="91" t="s">
        <v>83</v>
      </c>
      <c r="N65" s="91">
        <v>0.50694444444444442</v>
      </c>
      <c r="O65" s="87" t="s">
        <v>20</v>
      </c>
      <c r="P65" s="1" t="str">
        <f t="shared" si="55"/>
        <v>OK</v>
      </c>
      <c r="Q65" s="4">
        <f t="shared" si="56"/>
        <v>4.166666666666663E-2</v>
      </c>
      <c r="R65" s="4">
        <f t="shared" si="57"/>
        <v>2.0833333333333259E-3</v>
      </c>
      <c r="S65" s="4">
        <f t="shared" si="58"/>
        <v>4.3749999999999956E-2</v>
      </c>
      <c r="T65" s="4">
        <f t="shared" si="60"/>
        <v>1.1805555555555569E-2</v>
      </c>
      <c r="U65" s="1">
        <v>39.799999999999997</v>
      </c>
      <c r="V65" s="1">
        <f>INDEX('Počty dní'!L:P,MATCH(E65,'Počty dní'!N:N,0),4)</f>
        <v>114</v>
      </c>
      <c r="W65" s="17">
        <f>V65*U65</f>
        <v>4537.2</v>
      </c>
      <c r="Y65" s="59"/>
      <c r="Z65" s="59"/>
      <c r="AA65" s="59"/>
    </row>
    <row r="66" spans="1:27" x14ac:dyDescent="0.25">
      <c r="A66" s="86">
        <v>816</v>
      </c>
      <c r="B66" s="87">
        <v>8216</v>
      </c>
      <c r="C66" s="87" t="s">
        <v>8</v>
      </c>
      <c r="D66" s="87"/>
      <c r="E66" s="87" t="str">
        <f>CONCATENATE(C66,D66)</f>
        <v>6+</v>
      </c>
      <c r="F66" s="87" t="s">
        <v>115</v>
      </c>
      <c r="G66" s="88">
        <v>105</v>
      </c>
      <c r="H66" s="87" t="str">
        <f t="shared" si="54"/>
        <v>XXX959/105</v>
      </c>
      <c r="I66" s="89" t="s">
        <v>3</v>
      </c>
      <c r="J66" s="89" t="s">
        <v>3</v>
      </c>
      <c r="K66" s="65">
        <v>0.57499999999999996</v>
      </c>
      <c r="L66" s="90">
        <v>0.57638888888888884</v>
      </c>
      <c r="M66" s="87" t="s">
        <v>20</v>
      </c>
      <c r="N66" s="91">
        <v>0.61805555555555558</v>
      </c>
      <c r="O66" s="91" t="s">
        <v>83</v>
      </c>
      <c r="P66" s="1" t="str">
        <f t="shared" si="55"/>
        <v>OK</v>
      </c>
      <c r="Q66" s="4">
        <f t="shared" si="56"/>
        <v>4.1666666666666741E-2</v>
      </c>
      <c r="R66" s="4">
        <f t="shared" si="57"/>
        <v>1.388888888888884E-3</v>
      </c>
      <c r="S66" s="4">
        <f t="shared" si="58"/>
        <v>4.3055555555555625E-2</v>
      </c>
      <c r="T66" s="4">
        <f t="shared" si="60"/>
        <v>6.8055555555555536E-2</v>
      </c>
      <c r="U66" s="1">
        <v>39.799999999999997</v>
      </c>
      <c r="V66" s="1">
        <f>INDEX('Počty dní'!L:P,MATCH(E66,'Počty dní'!N:N,0),4)</f>
        <v>114</v>
      </c>
      <c r="W66" s="17">
        <f>V66*U66</f>
        <v>4537.2</v>
      </c>
      <c r="Y66" s="59"/>
      <c r="Z66" s="59"/>
      <c r="AA66" s="59"/>
    </row>
    <row r="67" spans="1:27" x14ac:dyDescent="0.25">
      <c r="A67" s="86">
        <v>816</v>
      </c>
      <c r="B67" s="87">
        <v>8216</v>
      </c>
      <c r="C67" s="87" t="s">
        <v>8</v>
      </c>
      <c r="D67" s="87"/>
      <c r="E67" s="87" t="str">
        <f>CONCATENATE(C67,D67)</f>
        <v>6+</v>
      </c>
      <c r="F67" s="87" t="s">
        <v>115</v>
      </c>
      <c r="G67" s="88">
        <v>106</v>
      </c>
      <c r="H67" s="87" t="str">
        <f t="shared" si="54"/>
        <v>XXX959/106</v>
      </c>
      <c r="I67" s="89" t="s">
        <v>3</v>
      </c>
      <c r="J67" s="89" t="s">
        <v>3</v>
      </c>
      <c r="K67" s="65">
        <v>0.62986111111111109</v>
      </c>
      <c r="L67" s="90">
        <v>0.63194444444444442</v>
      </c>
      <c r="M67" s="91" t="s">
        <v>83</v>
      </c>
      <c r="N67" s="91">
        <v>0.67361111111111116</v>
      </c>
      <c r="O67" s="87" t="s">
        <v>20</v>
      </c>
      <c r="P67" s="1" t="str">
        <f t="shared" si="55"/>
        <v>OK</v>
      </c>
      <c r="Q67" s="4">
        <f t="shared" si="56"/>
        <v>4.1666666666666741E-2</v>
      </c>
      <c r="R67" s="4">
        <f t="shared" si="57"/>
        <v>2.0833333333333259E-3</v>
      </c>
      <c r="S67" s="4">
        <f t="shared" si="58"/>
        <v>4.3750000000000067E-2</v>
      </c>
      <c r="T67" s="4">
        <f t="shared" si="60"/>
        <v>1.1805555555555514E-2</v>
      </c>
      <c r="U67" s="1">
        <v>39.799999999999997</v>
      </c>
      <c r="V67" s="1">
        <f>INDEX('Počty dní'!L:P,MATCH(E67,'Počty dní'!N:N,0),4)</f>
        <v>114</v>
      </c>
      <c r="W67" s="17">
        <f>V67*U67</f>
        <v>4537.2</v>
      </c>
      <c r="Y67" s="59"/>
      <c r="Z67" s="59"/>
      <c r="AA67" s="59"/>
    </row>
    <row r="68" spans="1:27" x14ac:dyDescent="0.25">
      <c r="A68" s="86">
        <v>816</v>
      </c>
      <c r="B68" s="87">
        <v>8216</v>
      </c>
      <c r="C68" s="87" t="s">
        <v>8</v>
      </c>
      <c r="D68" s="87"/>
      <c r="E68" s="87" t="str">
        <f t="shared" ref="E68:E69" si="63">CONCATENATE(C68,D68)</f>
        <v>6+</v>
      </c>
      <c r="F68" s="87" t="s">
        <v>115</v>
      </c>
      <c r="G68" s="88">
        <v>107</v>
      </c>
      <c r="H68" s="87" t="str">
        <f t="shared" si="54"/>
        <v>XXX959/107</v>
      </c>
      <c r="I68" s="89" t="s">
        <v>3</v>
      </c>
      <c r="J68" s="89" t="s">
        <v>3</v>
      </c>
      <c r="K68" s="65">
        <v>0.7416666666666667</v>
      </c>
      <c r="L68" s="90">
        <v>0.74305555555555558</v>
      </c>
      <c r="M68" s="87" t="s">
        <v>20</v>
      </c>
      <c r="N68" s="91">
        <v>0.78472222222222221</v>
      </c>
      <c r="O68" s="91" t="s">
        <v>83</v>
      </c>
      <c r="P68" s="1" t="str">
        <f t="shared" si="55"/>
        <v>OK</v>
      </c>
      <c r="Q68" s="4">
        <f t="shared" si="56"/>
        <v>4.166666666666663E-2</v>
      </c>
      <c r="R68" s="4">
        <f t="shared" si="57"/>
        <v>1.388888888888884E-3</v>
      </c>
      <c r="S68" s="4">
        <f t="shared" si="58"/>
        <v>4.3055555555555514E-2</v>
      </c>
      <c r="T68" s="4">
        <f t="shared" si="60"/>
        <v>6.8055555555555536E-2</v>
      </c>
      <c r="U68" s="1">
        <v>39.799999999999997</v>
      </c>
      <c r="V68" s="1">
        <f>INDEX('Počty dní'!L:P,MATCH(E68,'Počty dní'!N:N,0),4)</f>
        <v>114</v>
      </c>
      <c r="W68" s="17">
        <f t="shared" ref="W68:W69" si="64">V68*U68</f>
        <v>4537.2</v>
      </c>
      <c r="Y68" s="59"/>
      <c r="Z68" s="59"/>
      <c r="AA68" s="59"/>
    </row>
    <row r="69" spans="1:27" ht="15.75" thickBot="1" x14ac:dyDescent="0.3">
      <c r="A69" s="86">
        <v>816</v>
      </c>
      <c r="B69" s="87">
        <v>8216</v>
      </c>
      <c r="C69" s="87" t="s">
        <v>8</v>
      </c>
      <c r="D69" s="87"/>
      <c r="E69" s="87" t="str">
        <f t="shared" si="63"/>
        <v>6+</v>
      </c>
      <c r="F69" s="87" t="s">
        <v>115</v>
      </c>
      <c r="G69" s="88">
        <v>108</v>
      </c>
      <c r="H69" s="87" t="str">
        <f t="shared" si="54"/>
        <v>XXX959/108</v>
      </c>
      <c r="I69" s="89" t="s">
        <v>3</v>
      </c>
      <c r="J69" s="89" t="s">
        <v>3</v>
      </c>
      <c r="K69" s="65">
        <v>0.79652777777777772</v>
      </c>
      <c r="L69" s="90">
        <v>0.79861111111111116</v>
      </c>
      <c r="M69" s="91" t="s">
        <v>83</v>
      </c>
      <c r="N69" s="91">
        <v>0.82499999999999996</v>
      </c>
      <c r="O69" s="87" t="s">
        <v>44</v>
      </c>
      <c r="P69" s="1"/>
      <c r="Q69" s="4">
        <f t="shared" si="56"/>
        <v>2.6388888888888795E-2</v>
      </c>
      <c r="R69" s="4">
        <f t="shared" si="57"/>
        <v>2.083333333333437E-3</v>
      </c>
      <c r="S69" s="4">
        <f t="shared" si="58"/>
        <v>2.8472222222222232E-2</v>
      </c>
      <c r="T69" s="4">
        <f t="shared" si="60"/>
        <v>1.1805555555555514E-2</v>
      </c>
      <c r="U69" s="1">
        <v>25.9</v>
      </c>
      <c r="V69" s="1">
        <f>INDEX('Počty dní'!L:P,MATCH(E69,'Počty dní'!N:N,0),4)</f>
        <v>114</v>
      </c>
      <c r="W69" s="17">
        <f t="shared" si="64"/>
        <v>2952.6</v>
      </c>
      <c r="Y69" s="59"/>
      <c r="Z69" s="59"/>
      <c r="AA69" s="59"/>
    </row>
    <row r="70" spans="1:27" ht="15.75" thickBot="1" x14ac:dyDescent="0.3">
      <c r="A70" s="106" t="str">
        <f ca="1">CONCATENATE(INDIRECT("R[-3]C[0]",FALSE),"celkem")</f>
        <v>816celkem</v>
      </c>
      <c r="B70" s="107"/>
      <c r="C70" s="107" t="str">
        <f ca="1">INDIRECT("R[-1]C[12]",FALSE)</f>
        <v>Černovice,,nám.</v>
      </c>
      <c r="D70" s="108"/>
      <c r="E70" s="107"/>
      <c r="F70" s="108"/>
      <c r="G70" s="109"/>
      <c r="H70" s="110"/>
      <c r="I70" s="111"/>
      <c r="J70" s="112" t="str">
        <f ca="1">INDIRECT("R[-3]C[0]",FALSE)</f>
        <v>S</v>
      </c>
      <c r="K70" s="113"/>
      <c r="L70" s="114"/>
      <c r="M70" s="115"/>
      <c r="N70" s="114"/>
      <c r="O70" s="116"/>
      <c r="P70" s="7"/>
      <c r="Q70" s="8">
        <f>SUM(Q62:Q69)</f>
        <v>0.30277777777777776</v>
      </c>
      <c r="R70" s="8">
        <f>SUM(R62:R69)</f>
        <v>1.3888888888889006E-2</v>
      </c>
      <c r="S70" s="8">
        <f>SUM(S62:S69)</f>
        <v>0.31666666666666676</v>
      </c>
      <c r="T70" s="8">
        <f>SUM(T62:T69)</f>
        <v>0.25138888888888877</v>
      </c>
      <c r="U70" s="9">
        <f>SUM(U62:U69)</f>
        <v>290.59999999999997</v>
      </c>
      <c r="V70" s="10"/>
      <c r="W70" s="11">
        <f>SUM(W62:W69)</f>
        <v>33128.400000000001</v>
      </c>
      <c r="Y70" s="59"/>
      <c r="Z70" s="59"/>
      <c r="AA70" s="59"/>
    </row>
    <row r="71" spans="1:27" x14ac:dyDescent="0.25">
      <c r="K71" s="71"/>
      <c r="L71" s="78"/>
      <c r="M71" s="79"/>
      <c r="N71" s="79"/>
      <c r="Q71" s="2"/>
      <c r="R71" s="2"/>
      <c r="S71" s="2"/>
      <c r="T71" s="2"/>
      <c r="Y71" s="59"/>
      <c r="Z71" s="59"/>
      <c r="AA71" s="59"/>
    </row>
    <row r="72" spans="1:27" ht="15.75" thickBot="1" x14ac:dyDescent="0.3">
      <c r="K72" s="64"/>
      <c r="L72" s="78"/>
      <c r="N72" s="79"/>
      <c r="Q72" s="2"/>
      <c r="R72" s="2"/>
      <c r="S72" s="2"/>
      <c r="T72" s="2"/>
      <c r="Y72" s="59"/>
      <c r="Z72" s="59"/>
      <c r="AA72" s="59"/>
    </row>
    <row r="73" spans="1:27" x14ac:dyDescent="0.25">
      <c r="A73" s="80">
        <v>832</v>
      </c>
      <c r="B73" s="81">
        <v>8232</v>
      </c>
      <c r="C73" s="81" t="s">
        <v>8</v>
      </c>
      <c r="D73" s="81"/>
      <c r="E73" s="81" t="str">
        <f t="shared" ref="E73:E86" si="65">CONCATENATE(C73,D73)</f>
        <v>6+</v>
      </c>
      <c r="F73" s="81" t="s">
        <v>45</v>
      </c>
      <c r="G73" s="82">
        <v>151</v>
      </c>
      <c r="H73" s="81" t="str">
        <f t="shared" ref="H73:H86" si="66">CONCATENATE(F73,"/",G73)</f>
        <v>XXX290/151</v>
      </c>
      <c r="I73" s="83" t="s">
        <v>3</v>
      </c>
      <c r="J73" s="83" t="s">
        <v>3</v>
      </c>
      <c r="K73" s="67">
        <v>0.2902777777777778</v>
      </c>
      <c r="L73" s="84">
        <v>0.29166666666666669</v>
      </c>
      <c r="M73" s="81" t="s">
        <v>19</v>
      </c>
      <c r="N73" s="85">
        <v>0.30069444444444443</v>
      </c>
      <c r="O73" s="85" t="s">
        <v>46</v>
      </c>
      <c r="P73" s="13" t="str">
        <f t="shared" ref="P73:P85" si="67">IF(M74=O73,"OK","POZOR")</f>
        <v>OK</v>
      </c>
      <c r="Q73" s="14">
        <f t="shared" ref="Q73:Q86" si="68">IF(ISNUMBER(G73),N73-L73,IF(F73="přejezd",N73-L73,0))</f>
        <v>9.0277777777777457E-3</v>
      </c>
      <c r="R73" s="14">
        <f t="shared" ref="R73:R86" si="69">IF(ISNUMBER(G73),L73-K73,0)</f>
        <v>1.388888888888884E-3</v>
      </c>
      <c r="S73" s="14">
        <f t="shared" ref="S73:S86" si="70">Q73+R73</f>
        <v>1.041666666666663E-2</v>
      </c>
      <c r="T73" s="14"/>
      <c r="U73" s="13">
        <v>7.5</v>
      </c>
      <c r="V73" s="13">
        <f>INDEX('Počty dní'!L:P,MATCH(E73,'Počty dní'!N:N,0),4)</f>
        <v>114</v>
      </c>
      <c r="W73" s="16">
        <f t="shared" ref="W73:W86" si="71">V73*U73</f>
        <v>855</v>
      </c>
      <c r="Y73" s="59"/>
      <c r="Z73" s="59"/>
      <c r="AA73" s="59"/>
    </row>
    <row r="74" spans="1:27" x14ac:dyDescent="0.25">
      <c r="A74" s="86">
        <v>832</v>
      </c>
      <c r="B74" s="87">
        <v>8232</v>
      </c>
      <c r="C74" s="87" t="s">
        <v>8</v>
      </c>
      <c r="D74" s="87"/>
      <c r="E74" s="87" t="str">
        <f t="shared" si="65"/>
        <v>6+</v>
      </c>
      <c r="F74" s="87" t="s">
        <v>45</v>
      </c>
      <c r="G74" s="88">
        <v>152</v>
      </c>
      <c r="H74" s="87" t="str">
        <f t="shared" si="66"/>
        <v>XXX290/152</v>
      </c>
      <c r="I74" s="89" t="s">
        <v>3</v>
      </c>
      <c r="J74" s="89" t="s">
        <v>3</v>
      </c>
      <c r="K74" s="65">
        <v>0.30902777777777779</v>
      </c>
      <c r="L74" s="90">
        <v>0.3125</v>
      </c>
      <c r="M74" s="91" t="s">
        <v>46</v>
      </c>
      <c r="N74" s="91">
        <v>0.32222222222222224</v>
      </c>
      <c r="O74" s="87" t="s">
        <v>19</v>
      </c>
      <c r="P74" s="1" t="str">
        <f t="shared" si="67"/>
        <v>OK</v>
      </c>
      <c r="Q74" s="4">
        <f t="shared" si="68"/>
        <v>9.7222222222222432E-3</v>
      </c>
      <c r="R74" s="4">
        <f t="shared" si="69"/>
        <v>3.4722222222222099E-3</v>
      </c>
      <c r="S74" s="4">
        <f t="shared" si="70"/>
        <v>1.3194444444444453E-2</v>
      </c>
      <c r="T74" s="4">
        <f t="shared" ref="T74:T86" si="72">K74-N73</f>
        <v>8.3333333333333592E-3</v>
      </c>
      <c r="U74" s="1">
        <v>7.5</v>
      </c>
      <c r="V74" s="1">
        <f>INDEX('Počty dní'!L:P,MATCH(E74,'Počty dní'!N:N,0),4)</f>
        <v>114</v>
      </c>
      <c r="W74" s="17">
        <f t="shared" si="71"/>
        <v>855</v>
      </c>
      <c r="Y74" s="59"/>
      <c r="Z74" s="59"/>
      <c r="AA74" s="59"/>
    </row>
    <row r="75" spans="1:27" x14ac:dyDescent="0.25">
      <c r="A75" s="86">
        <v>832</v>
      </c>
      <c r="B75" s="87">
        <v>8232</v>
      </c>
      <c r="C75" s="87" t="s">
        <v>8</v>
      </c>
      <c r="D75" s="87"/>
      <c r="E75" s="87" t="str">
        <f t="shared" si="65"/>
        <v>6+</v>
      </c>
      <c r="F75" s="87" t="s">
        <v>45</v>
      </c>
      <c r="G75" s="88">
        <v>153</v>
      </c>
      <c r="H75" s="87" t="str">
        <f t="shared" si="66"/>
        <v>XXX290/153</v>
      </c>
      <c r="I75" s="89" t="s">
        <v>3</v>
      </c>
      <c r="J75" s="89" t="s">
        <v>3</v>
      </c>
      <c r="K75" s="65">
        <v>0.37361111111111112</v>
      </c>
      <c r="L75" s="90">
        <v>0.375</v>
      </c>
      <c r="M75" s="87" t="s">
        <v>19</v>
      </c>
      <c r="N75" s="91">
        <v>0.3840277777777778</v>
      </c>
      <c r="O75" s="91" t="s">
        <v>46</v>
      </c>
      <c r="P75" s="1" t="str">
        <f t="shared" si="67"/>
        <v>OK</v>
      </c>
      <c r="Q75" s="4">
        <f t="shared" si="68"/>
        <v>9.0277777777778012E-3</v>
      </c>
      <c r="R75" s="4">
        <f t="shared" si="69"/>
        <v>1.388888888888884E-3</v>
      </c>
      <c r="S75" s="4">
        <f t="shared" si="70"/>
        <v>1.0416666666666685E-2</v>
      </c>
      <c r="T75" s="4">
        <f t="shared" si="72"/>
        <v>5.1388888888888873E-2</v>
      </c>
      <c r="U75" s="1">
        <v>7.5</v>
      </c>
      <c r="V75" s="1">
        <f>INDEX('Počty dní'!L:P,MATCH(E75,'Počty dní'!N:N,0),4)</f>
        <v>114</v>
      </c>
      <c r="W75" s="17">
        <f t="shared" si="71"/>
        <v>855</v>
      </c>
      <c r="Y75" s="59"/>
      <c r="Z75" s="59"/>
      <c r="AA75" s="59"/>
    </row>
    <row r="76" spans="1:27" x14ac:dyDescent="0.25">
      <c r="A76" s="86">
        <v>832</v>
      </c>
      <c r="B76" s="87">
        <v>8232</v>
      </c>
      <c r="C76" s="87" t="s">
        <v>8</v>
      </c>
      <c r="D76" s="87"/>
      <c r="E76" s="87" t="str">
        <f t="shared" si="65"/>
        <v>6+</v>
      </c>
      <c r="F76" s="87" t="s">
        <v>45</v>
      </c>
      <c r="G76" s="88">
        <v>104</v>
      </c>
      <c r="H76" s="87" t="str">
        <f t="shared" si="66"/>
        <v>XXX290/104</v>
      </c>
      <c r="I76" s="89" t="s">
        <v>3</v>
      </c>
      <c r="J76" s="89" t="s">
        <v>3</v>
      </c>
      <c r="K76" s="65">
        <v>0.3923611111111111</v>
      </c>
      <c r="L76" s="90">
        <v>0.39583333333333331</v>
      </c>
      <c r="M76" s="91" t="s">
        <v>46</v>
      </c>
      <c r="N76" s="91">
        <v>0.43055555555555558</v>
      </c>
      <c r="O76" s="87" t="s">
        <v>9</v>
      </c>
      <c r="P76" s="1" t="str">
        <f t="shared" si="67"/>
        <v>OK</v>
      </c>
      <c r="Q76" s="4">
        <f t="shared" si="68"/>
        <v>3.4722222222222265E-2</v>
      </c>
      <c r="R76" s="4">
        <f t="shared" si="69"/>
        <v>3.4722222222222099E-3</v>
      </c>
      <c r="S76" s="4">
        <f t="shared" si="70"/>
        <v>3.8194444444444475E-2</v>
      </c>
      <c r="T76" s="4">
        <f t="shared" si="72"/>
        <v>8.3333333333333037E-3</v>
      </c>
      <c r="U76" s="1">
        <v>29.7</v>
      </c>
      <c r="V76" s="1">
        <f>INDEX('Počty dní'!L:P,MATCH(E76,'Počty dní'!N:N,0),4)</f>
        <v>114</v>
      </c>
      <c r="W76" s="17">
        <f t="shared" si="71"/>
        <v>3385.7999999999997</v>
      </c>
      <c r="Y76" s="59"/>
      <c r="Z76" s="59"/>
      <c r="AA76" s="59"/>
    </row>
    <row r="77" spans="1:27" x14ac:dyDescent="0.25">
      <c r="A77" s="86">
        <v>832</v>
      </c>
      <c r="B77" s="87">
        <v>8232</v>
      </c>
      <c r="C77" s="87" t="s">
        <v>8</v>
      </c>
      <c r="D77" s="87"/>
      <c r="E77" s="87" t="str">
        <f t="shared" si="65"/>
        <v>6+</v>
      </c>
      <c r="F77" s="87" t="s">
        <v>45</v>
      </c>
      <c r="G77" s="88">
        <v>103</v>
      </c>
      <c r="H77" s="87" t="str">
        <f t="shared" si="66"/>
        <v>XXX290/103</v>
      </c>
      <c r="I77" s="89" t="s">
        <v>3</v>
      </c>
      <c r="J77" s="89" t="s">
        <v>3</v>
      </c>
      <c r="K77" s="65">
        <v>0.48055555555555557</v>
      </c>
      <c r="L77" s="90">
        <v>0.4826388888888889</v>
      </c>
      <c r="M77" s="87" t="s">
        <v>9</v>
      </c>
      <c r="N77" s="91">
        <v>0.51597222222222228</v>
      </c>
      <c r="O77" s="91" t="s">
        <v>46</v>
      </c>
      <c r="P77" s="1" t="str">
        <f t="shared" si="67"/>
        <v>OK</v>
      </c>
      <c r="Q77" s="4">
        <f t="shared" si="68"/>
        <v>3.3333333333333381E-2</v>
      </c>
      <c r="R77" s="4">
        <f t="shared" si="69"/>
        <v>2.0833333333333259E-3</v>
      </c>
      <c r="S77" s="4">
        <f t="shared" si="70"/>
        <v>3.5416666666666707E-2</v>
      </c>
      <c r="T77" s="4">
        <f t="shared" si="72"/>
        <v>4.9999999999999989E-2</v>
      </c>
      <c r="U77" s="1">
        <v>29.7</v>
      </c>
      <c r="V77" s="1">
        <f>INDEX('Počty dní'!L:P,MATCH(E77,'Počty dní'!N:N,0),4)</f>
        <v>114</v>
      </c>
      <c r="W77" s="17">
        <f t="shared" si="71"/>
        <v>3385.7999999999997</v>
      </c>
      <c r="Y77" s="59"/>
      <c r="Z77" s="59"/>
      <c r="AA77" s="59"/>
    </row>
    <row r="78" spans="1:27" x14ac:dyDescent="0.25">
      <c r="A78" s="86">
        <v>832</v>
      </c>
      <c r="B78" s="87">
        <v>8232</v>
      </c>
      <c r="C78" s="87" t="s">
        <v>8</v>
      </c>
      <c r="D78" s="87"/>
      <c r="E78" s="87" t="str">
        <f t="shared" si="65"/>
        <v>6+</v>
      </c>
      <c r="F78" s="87" t="s">
        <v>45</v>
      </c>
      <c r="G78" s="88">
        <v>160</v>
      </c>
      <c r="H78" s="87" t="str">
        <f t="shared" si="66"/>
        <v>XXX290/160</v>
      </c>
      <c r="I78" s="89" t="s">
        <v>3</v>
      </c>
      <c r="J78" s="89" t="s">
        <v>3</v>
      </c>
      <c r="K78" s="65">
        <v>0.52430555555555558</v>
      </c>
      <c r="L78" s="90">
        <v>0.52777777777777779</v>
      </c>
      <c r="M78" s="91" t="s">
        <v>46</v>
      </c>
      <c r="N78" s="91">
        <v>0.53749999999999998</v>
      </c>
      <c r="O78" s="87" t="s">
        <v>19</v>
      </c>
      <c r="P78" s="1" t="str">
        <f t="shared" si="67"/>
        <v>OK</v>
      </c>
      <c r="Q78" s="4">
        <f t="shared" si="68"/>
        <v>9.7222222222221877E-3</v>
      </c>
      <c r="R78" s="4">
        <f t="shared" si="69"/>
        <v>3.4722222222222099E-3</v>
      </c>
      <c r="S78" s="4">
        <f t="shared" si="70"/>
        <v>1.3194444444444398E-2</v>
      </c>
      <c r="T78" s="4">
        <f t="shared" si="72"/>
        <v>8.3333333333333037E-3</v>
      </c>
      <c r="U78" s="1">
        <v>7.5</v>
      </c>
      <c r="V78" s="1">
        <f>INDEX('Počty dní'!L:P,MATCH(E78,'Počty dní'!N:N,0),4)</f>
        <v>114</v>
      </c>
      <c r="W78" s="17">
        <f t="shared" si="71"/>
        <v>855</v>
      </c>
      <c r="Y78" s="59"/>
      <c r="Z78" s="59"/>
      <c r="AA78" s="59"/>
    </row>
    <row r="79" spans="1:27" x14ac:dyDescent="0.25">
      <c r="A79" s="86">
        <v>832</v>
      </c>
      <c r="B79" s="87">
        <v>8232</v>
      </c>
      <c r="C79" s="87" t="s">
        <v>8</v>
      </c>
      <c r="D79" s="87"/>
      <c r="E79" s="87" t="str">
        <f t="shared" si="65"/>
        <v>6+</v>
      </c>
      <c r="F79" s="87" t="s">
        <v>45</v>
      </c>
      <c r="G79" s="88">
        <v>161</v>
      </c>
      <c r="H79" s="87" t="str">
        <f t="shared" si="66"/>
        <v>XXX290/161</v>
      </c>
      <c r="I79" s="89" t="s">
        <v>3</v>
      </c>
      <c r="J79" s="89" t="s">
        <v>3</v>
      </c>
      <c r="K79" s="65">
        <v>0.58888888888888891</v>
      </c>
      <c r="L79" s="90">
        <v>0.59027777777777779</v>
      </c>
      <c r="M79" s="87" t="s">
        <v>19</v>
      </c>
      <c r="N79" s="91">
        <v>0.59930555555555554</v>
      </c>
      <c r="O79" s="91" t="s">
        <v>46</v>
      </c>
      <c r="P79" s="1" t="str">
        <f t="shared" si="67"/>
        <v>OK</v>
      </c>
      <c r="Q79" s="4">
        <f t="shared" si="68"/>
        <v>9.0277777777777457E-3</v>
      </c>
      <c r="R79" s="4">
        <f t="shared" si="69"/>
        <v>1.388888888888884E-3</v>
      </c>
      <c r="S79" s="4">
        <f t="shared" si="70"/>
        <v>1.041666666666663E-2</v>
      </c>
      <c r="T79" s="4">
        <f t="shared" si="72"/>
        <v>5.1388888888888928E-2</v>
      </c>
      <c r="U79" s="1">
        <v>7.5</v>
      </c>
      <c r="V79" s="1">
        <f>INDEX('Počty dní'!L:P,MATCH(E79,'Počty dní'!N:N,0),4)</f>
        <v>114</v>
      </c>
      <c r="W79" s="17">
        <f t="shared" si="71"/>
        <v>855</v>
      </c>
      <c r="Y79" s="59"/>
      <c r="Z79" s="59"/>
      <c r="AA79" s="59"/>
    </row>
    <row r="80" spans="1:27" x14ac:dyDescent="0.25">
      <c r="A80" s="86">
        <v>832</v>
      </c>
      <c r="B80" s="87">
        <v>8232</v>
      </c>
      <c r="C80" s="87" t="s">
        <v>8</v>
      </c>
      <c r="D80" s="87"/>
      <c r="E80" s="87" t="str">
        <f t="shared" si="65"/>
        <v>6+</v>
      </c>
      <c r="F80" s="87" t="s">
        <v>45</v>
      </c>
      <c r="G80" s="88">
        <v>162</v>
      </c>
      <c r="H80" s="87" t="str">
        <f t="shared" si="66"/>
        <v>XXX290/162</v>
      </c>
      <c r="I80" s="89" t="s">
        <v>3</v>
      </c>
      <c r="J80" s="89" t="s">
        <v>3</v>
      </c>
      <c r="K80" s="65">
        <v>0.60763888888888884</v>
      </c>
      <c r="L80" s="90">
        <v>0.61111111111111116</v>
      </c>
      <c r="M80" s="91" t="s">
        <v>46</v>
      </c>
      <c r="N80" s="91">
        <v>0.62083333333333335</v>
      </c>
      <c r="O80" s="87" t="s">
        <v>19</v>
      </c>
      <c r="P80" s="1" t="str">
        <f t="shared" si="67"/>
        <v>OK</v>
      </c>
      <c r="Q80" s="4">
        <f t="shared" si="68"/>
        <v>9.7222222222221877E-3</v>
      </c>
      <c r="R80" s="4">
        <f t="shared" si="69"/>
        <v>3.4722222222223209E-3</v>
      </c>
      <c r="S80" s="4">
        <f t="shared" si="70"/>
        <v>1.3194444444444509E-2</v>
      </c>
      <c r="T80" s="4">
        <f t="shared" si="72"/>
        <v>8.3333333333333037E-3</v>
      </c>
      <c r="U80" s="1">
        <v>7.5</v>
      </c>
      <c r="V80" s="1">
        <f>INDEX('Počty dní'!L:P,MATCH(E80,'Počty dní'!N:N,0),4)</f>
        <v>114</v>
      </c>
      <c r="W80" s="17">
        <f t="shared" si="71"/>
        <v>855</v>
      </c>
      <c r="Y80" s="59"/>
      <c r="Z80" s="59"/>
      <c r="AA80" s="59"/>
    </row>
    <row r="81" spans="1:27" x14ac:dyDescent="0.25">
      <c r="A81" s="86">
        <v>832</v>
      </c>
      <c r="B81" s="87">
        <v>8232</v>
      </c>
      <c r="C81" s="87" t="s">
        <v>8</v>
      </c>
      <c r="D81" s="87"/>
      <c r="E81" s="87" t="str">
        <f t="shared" si="65"/>
        <v>6+</v>
      </c>
      <c r="F81" s="87" t="s">
        <v>45</v>
      </c>
      <c r="G81" s="88">
        <v>163</v>
      </c>
      <c r="H81" s="87" t="str">
        <f t="shared" si="66"/>
        <v>XXX290/163</v>
      </c>
      <c r="I81" s="89" t="s">
        <v>3</v>
      </c>
      <c r="J81" s="89" t="s">
        <v>3</v>
      </c>
      <c r="K81" s="65">
        <v>0.62361111111111112</v>
      </c>
      <c r="L81" s="90">
        <v>0.625</v>
      </c>
      <c r="M81" s="87" t="s">
        <v>19</v>
      </c>
      <c r="N81" s="91">
        <v>0.63402777777777775</v>
      </c>
      <c r="O81" s="91" t="s">
        <v>46</v>
      </c>
      <c r="P81" s="1" t="str">
        <f t="shared" si="67"/>
        <v>OK</v>
      </c>
      <c r="Q81" s="4">
        <f t="shared" si="68"/>
        <v>9.0277777777777457E-3</v>
      </c>
      <c r="R81" s="4">
        <f t="shared" si="69"/>
        <v>1.388888888888884E-3</v>
      </c>
      <c r="S81" s="4">
        <f t="shared" si="70"/>
        <v>1.041666666666663E-2</v>
      </c>
      <c r="T81" s="4">
        <f t="shared" si="72"/>
        <v>2.7777777777777679E-3</v>
      </c>
      <c r="U81" s="1">
        <v>7.5</v>
      </c>
      <c r="V81" s="1">
        <f>INDEX('Počty dní'!L:P,MATCH(E81,'Počty dní'!N:N,0),4)</f>
        <v>114</v>
      </c>
      <c r="W81" s="17">
        <f t="shared" si="71"/>
        <v>855</v>
      </c>
      <c r="Y81" s="59"/>
      <c r="Z81" s="59"/>
      <c r="AA81" s="59"/>
    </row>
    <row r="82" spans="1:27" x14ac:dyDescent="0.25">
      <c r="A82" s="86">
        <v>832</v>
      </c>
      <c r="B82" s="87">
        <v>8232</v>
      </c>
      <c r="C82" s="87" t="s">
        <v>8</v>
      </c>
      <c r="D82" s="87"/>
      <c r="E82" s="87" t="str">
        <f t="shared" si="65"/>
        <v>6+</v>
      </c>
      <c r="F82" s="87" t="s">
        <v>45</v>
      </c>
      <c r="G82" s="88">
        <v>164</v>
      </c>
      <c r="H82" s="87" t="str">
        <f t="shared" si="66"/>
        <v>XXX290/164</v>
      </c>
      <c r="I82" s="89" t="s">
        <v>3</v>
      </c>
      <c r="J82" s="89" t="s">
        <v>3</v>
      </c>
      <c r="K82" s="65">
        <v>0.64236111111111116</v>
      </c>
      <c r="L82" s="90">
        <v>0.64583333333333337</v>
      </c>
      <c r="M82" s="91" t="s">
        <v>46</v>
      </c>
      <c r="N82" s="91">
        <v>0.65555555555555556</v>
      </c>
      <c r="O82" s="87" t="s">
        <v>19</v>
      </c>
      <c r="P82" s="1" t="str">
        <f t="shared" si="67"/>
        <v>OK</v>
      </c>
      <c r="Q82" s="4">
        <f t="shared" si="68"/>
        <v>9.7222222222221877E-3</v>
      </c>
      <c r="R82" s="4">
        <f t="shared" si="69"/>
        <v>3.4722222222222099E-3</v>
      </c>
      <c r="S82" s="4">
        <f t="shared" si="70"/>
        <v>1.3194444444444398E-2</v>
      </c>
      <c r="T82" s="4">
        <f t="shared" si="72"/>
        <v>8.3333333333334147E-3</v>
      </c>
      <c r="U82" s="1">
        <v>7.5</v>
      </c>
      <c r="V82" s="1">
        <f>INDEX('Počty dní'!L:P,MATCH(E82,'Počty dní'!N:N,0),4)</f>
        <v>114</v>
      </c>
      <c r="W82" s="17">
        <f t="shared" si="71"/>
        <v>855</v>
      </c>
      <c r="Y82" s="59"/>
      <c r="Z82" s="59"/>
      <c r="AA82" s="59"/>
    </row>
    <row r="83" spans="1:27" x14ac:dyDescent="0.25">
      <c r="A83" s="86">
        <v>832</v>
      </c>
      <c r="B83" s="87">
        <v>8232</v>
      </c>
      <c r="C83" s="87" t="s">
        <v>8</v>
      </c>
      <c r="D83" s="87"/>
      <c r="E83" s="87" t="str">
        <f t="shared" si="65"/>
        <v>6+</v>
      </c>
      <c r="F83" s="87" t="s">
        <v>45</v>
      </c>
      <c r="G83" s="88">
        <v>165</v>
      </c>
      <c r="H83" s="87" t="str">
        <f t="shared" si="66"/>
        <v>XXX290/165</v>
      </c>
      <c r="I83" s="89" t="s">
        <v>3</v>
      </c>
      <c r="J83" s="89" t="s">
        <v>3</v>
      </c>
      <c r="K83" s="65">
        <v>0.70694444444444449</v>
      </c>
      <c r="L83" s="90">
        <v>0.70833333333333337</v>
      </c>
      <c r="M83" s="87" t="s">
        <v>19</v>
      </c>
      <c r="N83" s="91">
        <v>0.71736111111111112</v>
      </c>
      <c r="O83" s="91" t="s">
        <v>46</v>
      </c>
      <c r="P83" s="1" t="str">
        <f t="shared" si="67"/>
        <v>OK</v>
      </c>
      <c r="Q83" s="4">
        <f t="shared" si="68"/>
        <v>9.0277777777777457E-3</v>
      </c>
      <c r="R83" s="4">
        <f t="shared" si="69"/>
        <v>1.388888888888884E-3</v>
      </c>
      <c r="S83" s="4">
        <f t="shared" si="70"/>
        <v>1.041666666666663E-2</v>
      </c>
      <c r="T83" s="4">
        <f t="shared" si="72"/>
        <v>5.1388888888888928E-2</v>
      </c>
      <c r="U83" s="1">
        <v>7.5</v>
      </c>
      <c r="V83" s="1">
        <f>INDEX('Počty dní'!L:P,MATCH(E83,'Počty dní'!N:N,0),4)</f>
        <v>114</v>
      </c>
      <c r="W83" s="17">
        <f t="shared" si="71"/>
        <v>855</v>
      </c>
      <c r="Y83" s="59"/>
      <c r="Z83" s="59"/>
      <c r="AA83" s="59"/>
    </row>
    <row r="84" spans="1:27" x14ac:dyDescent="0.25">
      <c r="A84" s="86">
        <v>832</v>
      </c>
      <c r="B84" s="87">
        <v>8232</v>
      </c>
      <c r="C84" s="87" t="s">
        <v>8</v>
      </c>
      <c r="D84" s="87"/>
      <c r="E84" s="87" t="str">
        <f t="shared" si="65"/>
        <v>6+</v>
      </c>
      <c r="F84" s="87" t="s">
        <v>45</v>
      </c>
      <c r="G84" s="88">
        <v>108</v>
      </c>
      <c r="H84" s="87" t="str">
        <f t="shared" si="66"/>
        <v>XXX290/108</v>
      </c>
      <c r="I84" s="89" t="s">
        <v>3</v>
      </c>
      <c r="J84" s="89" t="s">
        <v>3</v>
      </c>
      <c r="K84" s="65">
        <v>0.72569444444444442</v>
      </c>
      <c r="L84" s="90">
        <v>0.72916666666666663</v>
      </c>
      <c r="M84" s="91" t="s">
        <v>46</v>
      </c>
      <c r="N84" s="91">
        <v>0.76388888888888884</v>
      </c>
      <c r="O84" s="87" t="s">
        <v>9</v>
      </c>
      <c r="P84" s="1" t="str">
        <f t="shared" si="67"/>
        <v>OK</v>
      </c>
      <c r="Q84" s="4">
        <f t="shared" si="68"/>
        <v>3.472222222222221E-2</v>
      </c>
      <c r="R84" s="4">
        <f t="shared" si="69"/>
        <v>3.4722222222222099E-3</v>
      </c>
      <c r="S84" s="4">
        <f t="shared" si="70"/>
        <v>3.819444444444442E-2</v>
      </c>
      <c r="T84" s="4">
        <f t="shared" si="72"/>
        <v>8.3333333333333037E-3</v>
      </c>
      <c r="U84" s="1">
        <v>29.7</v>
      </c>
      <c r="V84" s="1">
        <f>INDEX('Počty dní'!L:P,MATCH(E84,'Počty dní'!N:N,0),4)</f>
        <v>114</v>
      </c>
      <c r="W84" s="17">
        <f t="shared" si="71"/>
        <v>3385.7999999999997</v>
      </c>
      <c r="Y84" s="59"/>
      <c r="Z84" s="59"/>
      <c r="AA84" s="59"/>
    </row>
    <row r="85" spans="1:27" x14ac:dyDescent="0.25">
      <c r="A85" s="86">
        <v>832</v>
      </c>
      <c r="B85" s="87">
        <v>8232</v>
      </c>
      <c r="C85" s="87" t="s">
        <v>8</v>
      </c>
      <c r="D85" s="87"/>
      <c r="E85" s="87" t="str">
        <f t="shared" si="65"/>
        <v>6+</v>
      </c>
      <c r="F85" s="87" t="s">
        <v>45</v>
      </c>
      <c r="G85" s="88">
        <v>107</v>
      </c>
      <c r="H85" s="87" t="str">
        <f t="shared" si="66"/>
        <v>XXX290/107</v>
      </c>
      <c r="I85" s="89" t="s">
        <v>3</v>
      </c>
      <c r="J85" s="89" t="s">
        <v>3</v>
      </c>
      <c r="K85" s="65">
        <v>0.81388888888888888</v>
      </c>
      <c r="L85" s="90">
        <v>0.81597222222222221</v>
      </c>
      <c r="M85" s="87" t="s">
        <v>9</v>
      </c>
      <c r="N85" s="91">
        <v>0.84930555555555554</v>
      </c>
      <c r="O85" s="91" t="s">
        <v>46</v>
      </c>
      <c r="P85" s="1" t="str">
        <f t="shared" si="67"/>
        <v>OK</v>
      </c>
      <c r="Q85" s="4">
        <f t="shared" si="68"/>
        <v>3.3333333333333326E-2</v>
      </c>
      <c r="R85" s="4">
        <f t="shared" si="69"/>
        <v>2.0833333333333259E-3</v>
      </c>
      <c r="S85" s="4">
        <f t="shared" si="70"/>
        <v>3.5416666666666652E-2</v>
      </c>
      <c r="T85" s="4">
        <f t="shared" si="72"/>
        <v>5.0000000000000044E-2</v>
      </c>
      <c r="U85" s="1">
        <v>29.7</v>
      </c>
      <c r="V85" s="1">
        <f>INDEX('Počty dní'!L:P,MATCH(E85,'Počty dní'!N:N,0),4)</f>
        <v>114</v>
      </c>
      <c r="W85" s="17">
        <f t="shared" si="71"/>
        <v>3385.7999999999997</v>
      </c>
      <c r="Y85" s="59"/>
      <c r="Z85" s="59"/>
      <c r="AA85" s="59"/>
    </row>
    <row r="86" spans="1:27" ht="15.75" thickBot="1" x14ac:dyDescent="0.3">
      <c r="A86" s="92">
        <v>832</v>
      </c>
      <c r="B86" s="93">
        <v>8232</v>
      </c>
      <c r="C86" s="93" t="s">
        <v>8</v>
      </c>
      <c r="D86" s="93"/>
      <c r="E86" s="93" t="str">
        <f t="shared" si="65"/>
        <v>6+</v>
      </c>
      <c r="F86" s="93" t="s">
        <v>45</v>
      </c>
      <c r="G86" s="94">
        <v>172</v>
      </c>
      <c r="H86" s="93" t="str">
        <f t="shared" si="66"/>
        <v>XXX290/172</v>
      </c>
      <c r="I86" s="95" t="s">
        <v>3</v>
      </c>
      <c r="J86" s="95" t="s">
        <v>3</v>
      </c>
      <c r="K86" s="70">
        <v>0.85763888888888884</v>
      </c>
      <c r="L86" s="96">
        <v>0.86111111111111116</v>
      </c>
      <c r="M86" s="97" t="s">
        <v>46</v>
      </c>
      <c r="N86" s="97">
        <v>0.87083333333333335</v>
      </c>
      <c r="O86" s="93" t="s">
        <v>19</v>
      </c>
      <c r="P86" s="18"/>
      <c r="Q86" s="19">
        <f t="shared" si="68"/>
        <v>9.7222222222221877E-3</v>
      </c>
      <c r="R86" s="19">
        <f t="shared" si="69"/>
        <v>3.4722222222223209E-3</v>
      </c>
      <c r="S86" s="19">
        <f t="shared" si="70"/>
        <v>1.3194444444444509E-2</v>
      </c>
      <c r="T86" s="19">
        <f t="shared" si="72"/>
        <v>8.3333333333333037E-3</v>
      </c>
      <c r="U86" s="18">
        <v>7.5</v>
      </c>
      <c r="V86" s="18">
        <f>INDEX('Počty dní'!L:P,MATCH(E86,'Počty dní'!N:N,0),4)</f>
        <v>114</v>
      </c>
      <c r="W86" s="20">
        <f t="shared" si="71"/>
        <v>855</v>
      </c>
      <c r="Y86" s="59"/>
      <c r="Z86" s="59"/>
      <c r="AA86" s="59"/>
    </row>
    <row r="87" spans="1:27" ht="15.75" thickBot="1" x14ac:dyDescent="0.3">
      <c r="A87" s="106" t="str">
        <f ca="1">CONCATENATE(INDIRECT("R[-3]C[0]",FALSE),"celkem")</f>
        <v>832celkem</v>
      </c>
      <c r="B87" s="107"/>
      <c r="C87" s="107" t="str">
        <f ca="1">INDIRECT("R[-1]C[12]",FALSE)</f>
        <v>Počátky,,aut.nádr.</v>
      </c>
      <c r="D87" s="108"/>
      <c r="E87" s="107"/>
      <c r="F87" s="108"/>
      <c r="G87" s="109"/>
      <c r="H87" s="110"/>
      <c r="I87" s="111"/>
      <c r="J87" s="112" t="str">
        <f ca="1">INDIRECT("R[-3]C[0]",FALSE)</f>
        <v>S</v>
      </c>
      <c r="K87" s="113"/>
      <c r="L87" s="114"/>
      <c r="M87" s="115"/>
      <c r="N87" s="114"/>
      <c r="O87" s="116"/>
      <c r="P87" s="7"/>
      <c r="Q87" s="8">
        <f>SUM(Q73:Q86)</f>
        <v>0.22986111111111096</v>
      </c>
      <c r="R87" s="8">
        <f>SUM(R73:R86)</f>
        <v>3.5416666666666763E-2</v>
      </c>
      <c r="S87" s="8">
        <f>SUM(S73:S86)</f>
        <v>0.26527777777777772</v>
      </c>
      <c r="T87" s="8">
        <f>SUM(T73:T86)</f>
        <v>0.31527777777777782</v>
      </c>
      <c r="U87" s="9">
        <f>SUM(U73:U86)</f>
        <v>193.79999999999998</v>
      </c>
      <c r="V87" s="10"/>
      <c r="W87" s="11">
        <f>SUM(W73:W86)</f>
        <v>22093.199999999997</v>
      </c>
      <c r="Y87" s="59"/>
      <c r="Z87" s="59"/>
      <c r="AA87" s="59"/>
    </row>
    <row r="88" spans="1:27" x14ac:dyDescent="0.25">
      <c r="Y88" s="59"/>
      <c r="Z88" s="59"/>
      <c r="AA88" s="59"/>
    </row>
    <row r="89" spans="1:27" ht="15.75" thickBot="1" x14ac:dyDescent="0.3">
      <c r="Y89" s="59"/>
      <c r="Z89" s="59"/>
      <c r="AA89" s="59"/>
    </row>
    <row r="90" spans="1:27" x14ac:dyDescent="0.25">
      <c r="A90" s="80">
        <v>839</v>
      </c>
      <c r="B90" s="81">
        <v>8239</v>
      </c>
      <c r="C90" s="81" t="s">
        <v>8</v>
      </c>
      <c r="D90" s="81"/>
      <c r="E90" s="81" t="str">
        <f>CONCATENATE(C90,D90)</f>
        <v>6+</v>
      </c>
      <c r="F90" s="81" t="s">
        <v>109</v>
      </c>
      <c r="G90" s="82"/>
      <c r="H90" s="81" t="str">
        <f>CONCATENATE(F90,"/",G90)</f>
        <v>přejezd/</v>
      </c>
      <c r="I90" s="83" t="s">
        <v>3</v>
      </c>
      <c r="J90" s="83" t="s">
        <v>3</v>
      </c>
      <c r="K90" s="67">
        <v>0.2326388888888889</v>
      </c>
      <c r="L90" s="84">
        <v>0.2326388888888889</v>
      </c>
      <c r="M90" s="81" t="s">
        <v>19</v>
      </c>
      <c r="N90" s="85">
        <v>0.2361111111111111</v>
      </c>
      <c r="O90" s="81" t="s">
        <v>21</v>
      </c>
      <c r="P90" s="13" t="str">
        <f>IF(M91=O90,"OK","POZOR")</f>
        <v>OK</v>
      </c>
      <c r="Q90" s="14">
        <f>IF(ISNUMBER(G90),N90-L90,IF(F90="přejezd",N90-L90,0))</f>
        <v>3.4722222222222099E-3</v>
      </c>
      <c r="R90" s="14">
        <f>IF(ISNUMBER(G90),L90-K90,0)</f>
        <v>0</v>
      </c>
      <c r="S90" s="14">
        <f>Q90+R90</f>
        <v>3.4722222222222099E-3</v>
      </c>
      <c r="T90" s="14"/>
      <c r="U90" s="13">
        <v>0</v>
      </c>
      <c r="V90" s="13">
        <f>INDEX('Počty dní'!L:P,MATCH(E90,'Počty dní'!N:N,0),4)</f>
        <v>114</v>
      </c>
      <c r="W90" s="16">
        <f>V90*U90</f>
        <v>0</v>
      </c>
      <c r="Y90" s="59"/>
      <c r="Z90" s="59"/>
      <c r="AA90" s="59"/>
    </row>
    <row r="91" spans="1:27" x14ac:dyDescent="0.25">
      <c r="A91" s="86">
        <v>839</v>
      </c>
      <c r="B91" s="87">
        <v>8239</v>
      </c>
      <c r="C91" s="87" t="s">
        <v>8</v>
      </c>
      <c r="D91" s="87"/>
      <c r="E91" s="87" t="str">
        <f>CONCATENATE(C91,D91)</f>
        <v>6+</v>
      </c>
      <c r="F91" s="87" t="s">
        <v>45</v>
      </c>
      <c r="G91" s="88">
        <v>102</v>
      </c>
      <c r="H91" s="87" t="str">
        <f t="shared" ref="H91:H105" si="73">CONCATENATE(F91,"/",G91)</f>
        <v>XXX290/102</v>
      </c>
      <c r="I91" s="89" t="s">
        <v>3</v>
      </c>
      <c r="J91" s="89" t="s">
        <v>3</v>
      </c>
      <c r="K91" s="65">
        <v>0.2361111111111111</v>
      </c>
      <c r="L91" s="90">
        <v>0.23819444444444443</v>
      </c>
      <c r="M91" s="87" t="s">
        <v>21</v>
      </c>
      <c r="N91" s="91">
        <v>0.2673611111111111</v>
      </c>
      <c r="O91" s="87" t="s">
        <v>9</v>
      </c>
      <c r="P91" s="1" t="str">
        <f t="shared" ref="P91:P98" si="74">IF(M92=O91,"OK","POZOR")</f>
        <v>OK</v>
      </c>
      <c r="Q91" s="4">
        <f t="shared" ref="Q91:Q98" si="75">IF(ISNUMBER(G91),N91-L91,IF(F91="přejezd",N91-L91,0))</f>
        <v>2.9166666666666674E-2</v>
      </c>
      <c r="R91" s="4">
        <f t="shared" ref="R91:R98" si="76">IF(ISNUMBER(G91),L91-K91,0)</f>
        <v>2.0833333333333259E-3</v>
      </c>
      <c r="S91" s="4">
        <f t="shared" ref="S91:S98" si="77">Q91+R91</f>
        <v>3.125E-2</v>
      </c>
      <c r="T91" s="4">
        <f>K91-N90</f>
        <v>0</v>
      </c>
      <c r="U91" s="1">
        <v>26.1</v>
      </c>
      <c r="V91" s="1">
        <f>INDEX('Počty dní'!L:P,MATCH(E91,'Počty dní'!N:N,0),4)</f>
        <v>114</v>
      </c>
      <c r="W91" s="17">
        <f t="shared" ref="W91:W105" si="78">V91*U91</f>
        <v>2975.4</v>
      </c>
      <c r="Y91" s="59"/>
      <c r="Z91" s="59"/>
      <c r="AA91" s="59"/>
    </row>
    <row r="92" spans="1:27" x14ac:dyDescent="0.25">
      <c r="A92" s="86">
        <v>839</v>
      </c>
      <c r="B92" s="87">
        <v>8239</v>
      </c>
      <c r="C92" s="87" t="s">
        <v>8</v>
      </c>
      <c r="D92" s="87"/>
      <c r="E92" s="87" t="str">
        <f t="shared" ref="E92" si="79">CONCATENATE(C92,D92)</f>
        <v>6+</v>
      </c>
      <c r="F92" s="87" t="s">
        <v>45</v>
      </c>
      <c r="G92" s="88">
        <v>101</v>
      </c>
      <c r="H92" s="87" t="str">
        <f t="shared" si="73"/>
        <v>XXX290/101</v>
      </c>
      <c r="I92" s="89" t="s">
        <v>3</v>
      </c>
      <c r="J92" s="89" t="s">
        <v>3</v>
      </c>
      <c r="K92" s="65">
        <v>0.31388888888888888</v>
      </c>
      <c r="L92" s="90">
        <v>0.31597222222222221</v>
      </c>
      <c r="M92" s="87" t="s">
        <v>9</v>
      </c>
      <c r="N92" s="91">
        <v>0.34930555555555554</v>
      </c>
      <c r="O92" s="87" t="s">
        <v>46</v>
      </c>
      <c r="P92" s="1" t="str">
        <f t="shared" si="74"/>
        <v>OK</v>
      </c>
      <c r="Q92" s="4">
        <f t="shared" si="75"/>
        <v>3.3333333333333326E-2</v>
      </c>
      <c r="R92" s="4">
        <f t="shared" si="76"/>
        <v>2.0833333333333259E-3</v>
      </c>
      <c r="S92" s="4">
        <f t="shared" si="77"/>
        <v>3.5416666666666652E-2</v>
      </c>
      <c r="T92" s="4">
        <f t="shared" ref="T92:T98" si="80">K92-N91</f>
        <v>4.6527777777777779E-2</v>
      </c>
      <c r="U92" s="1">
        <v>29.7</v>
      </c>
      <c r="V92" s="1">
        <f>INDEX('Počty dní'!L:P,MATCH(E92,'Počty dní'!N:N,0),4)</f>
        <v>114</v>
      </c>
      <c r="W92" s="17">
        <f t="shared" si="78"/>
        <v>3385.7999999999997</v>
      </c>
      <c r="Y92" s="59"/>
      <c r="Z92" s="59"/>
      <c r="AA92" s="59"/>
    </row>
    <row r="93" spans="1:27" x14ac:dyDescent="0.25">
      <c r="A93" s="86">
        <v>839</v>
      </c>
      <c r="B93" s="87">
        <v>8239</v>
      </c>
      <c r="C93" s="87" t="s">
        <v>8</v>
      </c>
      <c r="D93" s="87"/>
      <c r="E93" s="87" t="str">
        <f t="shared" ref="E93:E101" si="81">CONCATENATE(C93,D93)</f>
        <v>6+</v>
      </c>
      <c r="F93" s="87" t="s">
        <v>45</v>
      </c>
      <c r="G93" s="88">
        <v>154</v>
      </c>
      <c r="H93" s="87" t="str">
        <f t="shared" si="73"/>
        <v>XXX290/154</v>
      </c>
      <c r="I93" s="89" t="s">
        <v>3</v>
      </c>
      <c r="J93" s="89" t="s">
        <v>3</v>
      </c>
      <c r="K93" s="65">
        <v>0.3576388888888889</v>
      </c>
      <c r="L93" s="90">
        <v>0.3611111111111111</v>
      </c>
      <c r="M93" s="91" t="s">
        <v>46</v>
      </c>
      <c r="N93" s="91">
        <v>0.37083333333333335</v>
      </c>
      <c r="O93" s="87" t="s">
        <v>19</v>
      </c>
      <c r="P93" s="1" t="str">
        <f t="shared" si="74"/>
        <v>OK</v>
      </c>
      <c r="Q93" s="4">
        <f t="shared" si="75"/>
        <v>9.7222222222222432E-3</v>
      </c>
      <c r="R93" s="4">
        <f t="shared" si="76"/>
        <v>3.4722222222222099E-3</v>
      </c>
      <c r="S93" s="4">
        <f t="shared" si="77"/>
        <v>1.3194444444444453E-2</v>
      </c>
      <c r="T93" s="4">
        <f t="shared" si="80"/>
        <v>8.3333333333333592E-3</v>
      </c>
      <c r="U93" s="1">
        <v>7.5</v>
      </c>
      <c r="V93" s="1">
        <f>INDEX('Počty dní'!L:P,MATCH(E93,'Počty dní'!N:N,0),4)</f>
        <v>114</v>
      </c>
      <c r="W93" s="17">
        <f t="shared" si="78"/>
        <v>855</v>
      </c>
      <c r="Y93" s="59"/>
      <c r="Z93" s="59"/>
      <c r="AA93" s="59"/>
    </row>
    <row r="94" spans="1:27" x14ac:dyDescent="0.25">
      <c r="A94" s="86">
        <v>839</v>
      </c>
      <c r="B94" s="87">
        <v>8239</v>
      </c>
      <c r="C94" s="87" t="s">
        <v>8</v>
      </c>
      <c r="D94" s="87"/>
      <c r="E94" s="87" t="str">
        <f t="shared" si="81"/>
        <v>6+</v>
      </c>
      <c r="F94" s="87" t="s">
        <v>45</v>
      </c>
      <c r="G94" s="88">
        <v>155</v>
      </c>
      <c r="H94" s="87" t="str">
        <f t="shared" si="73"/>
        <v>XXX290/155</v>
      </c>
      <c r="I94" s="89" t="s">
        <v>3</v>
      </c>
      <c r="J94" s="89" t="s">
        <v>3</v>
      </c>
      <c r="K94" s="65">
        <v>0.42222222222222222</v>
      </c>
      <c r="L94" s="90">
        <v>0.4236111111111111</v>
      </c>
      <c r="M94" s="87" t="s">
        <v>19</v>
      </c>
      <c r="N94" s="91">
        <v>0.43263888888888891</v>
      </c>
      <c r="O94" s="87" t="s">
        <v>46</v>
      </c>
      <c r="P94" s="1" t="str">
        <f t="shared" si="74"/>
        <v>OK</v>
      </c>
      <c r="Q94" s="4">
        <f t="shared" si="75"/>
        <v>9.0277777777778012E-3</v>
      </c>
      <c r="R94" s="4">
        <f t="shared" si="76"/>
        <v>1.388888888888884E-3</v>
      </c>
      <c r="S94" s="4">
        <f t="shared" si="77"/>
        <v>1.0416666666666685E-2</v>
      </c>
      <c r="T94" s="4">
        <f t="shared" si="80"/>
        <v>5.1388888888888873E-2</v>
      </c>
      <c r="U94" s="1">
        <v>7.5</v>
      </c>
      <c r="V94" s="1">
        <f>INDEX('Počty dní'!L:P,MATCH(E94,'Počty dní'!N:N,0),4)</f>
        <v>114</v>
      </c>
      <c r="W94" s="17">
        <f t="shared" si="78"/>
        <v>855</v>
      </c>
      <c r="Y94" s="59"/>
      <c r="Z94" s="59"/>
      <c r="AA94" s="59"/>
    </row>
    <row r="95" spans="1:27" x14ac:dyDescent="0.25">
      <c r="A95" s="86">
        <v>839</v>
      </c>
      <c r="B95" s="87">
        <v>8239</v>
      </c>
      <c r="C95" s="87" t="s">
        <v>8</v>
      </c>
      <c r="D95" s="87"/>
      <c r="E95" s="87" t="str">
        <f t="shared" si="81"/>
        <v>6+</v>
      </c>
      <c r="F95" s="87" t="s">
        <v>45</v>
      </c>
      <c r="G95" s="88">
        <v>156</v>
      </c>
      <c r="H95" s="87" t="str">
        <f t="shared" si="73"/>
        <v>XXX290/156</v>
      </c>
      <c r="I95" s="89" t="s">
        <v>3</v>
      </c>
      <c r="J95" s="89" t="s">
        <v>3</v>
      </c>
      <c r="K95" s="65">
        <v>0.44097222222222221</v>
      </c>
      <c r="L95" s="90">
        <v>0.44444444444444442</v>
      </c>
      <c r="M95" s="91" t="s">
        <v>46</v>
      </c>
      <c r="N95" s="91">
        <v>0.45416666666666666</v>
      </c>
      <c r="O95" s="87" t="s">
        <v>19</v>
      </c>
      <c r="P95" s="1" t="str">
        <f t="shared" si="74"/>
        <v>OK</v>
      </c>
      <c r="Q95" s="4">
        <f t="shared" si="75"/>
        <v>9.7222222222222432E-3</v>
      </c>
      <c r="R95" s="4">
        <f t="shared" si="76"/>
        <v>3.4722222222222099E-3</v>
      </c>
      <c r="S95" s="4">
        <f t="shared" si="77"/>
        <v>1.3194444444444453E-2</v>
      </c>
      <c r="T95" s="4">
        <f t="shared" si="80"/>
        <v>8.3333333333333037E-3</v>
      </c>
      <c r="U95" s="1">
        <v>7.5</v>
      </c>
      <c r="V95" s="1">
        <f>INDEX('Počty dní'!L:P,MATCH(E95,'Počty dní'!N:N,0),4)</f>
        <v>114</v>
      </c>
      <c r="W95" s="17">
        <f t="shared" si="78"/>
        <v>855</v>
      </c>
      <c r="Y95" s="59"/>
      <c r="Z95" s="59"/>
      <c r="AA95" s="59"/>
    </row>
    <row r="96" spans="1:27" x14ac:dyDescent="0.25">
      <c r="A96" s="86">
        <v>839</v>
      </c>
      <c r="B96" s="87">
        <v>8239</v>
      </c>
      <c r="C96" s="87" t="s">
        <v>8</v>
      </c>
      <c r="D96" s="87"/>
      <c r="E96" s="87" t="str">
        <f t="shared" si="81"/>
        <v>6+</v>
      </c>
      <c r="F96" s="87" t="s">
        <v>45</v>
      </c>
      <c r="G96" s="88">
        <v>157</v>
      </c>
      <c r="H96" s="87" t="str">
        <f t="shared" si="73"/>
        <v>XXX290/157</v>
      </c>
      <c r="I96" s="89" t="s">
        <v>3</v>
      </c>
      <c r="J96" s="89" t="s">
        <v>3</v>
      </c>
      <c r="K96" s="65">
        <v>0.45694444444444443</v>
      </c>
      <c r="L96" s="90">
        <v>0.45833333333333331</v>
      </c>
      <c r="M96" s="87" t="s">
        <v>19</v>
      </c>
      <c r="N96" s="91">
        <v>0.46736111111111112</v>
      </c>
      <c r="O96" s="91" t="s">
        <v>46</v>
      </c>
      <c r="P96" s="1" t="str">
        <f t="shared" si="74"/>
        <v>OK</v>
      </c>
      <c r="Q96" s="4">
        <f t="shared" si="75"/>
        <v>9.0277777777778012E-3</v>
      </c>
      <c r="R96" s="4">
        <f t="shared" si="76"/>
        <v>1.388888888888884E-3</v>
      </c>
      <c r="S96" s="4">
        <f t="shared" si="77"/>
        <v>1.0416666666666685E-2</v>
      </c>
      <c r="T96" s="4">
        <f t="shared" si="80"/>
        <v>2.7777777777777679E-3</v>
      </c>
      <c r="U96" s="1">
        <v>7.5</v>
      </c>
      <c r="V96" s="1">
        <f>INDEX('Počty dní'!L:P,MATCH(E96,'Počty dní'!N:N,0),4)</f>
        <v>114</v>
      </c>
      <c r="W96" s="17">
        <f t="shared" si="78"/>
        <v>855</v>
      </c>
      <c r="Y96" s="59"/>
      <c r="Z96" s="59"/>
      <c r="AA96" s="59"/>
    </row>
    <row r="97" spans="1:27" x14ac:dyDescent="0.25">
      <c r="A97" s="86">
        <v>839</v>
      </c>
      <c r="B97" s="87">
        <v>8239</v>
      </c>
      <c r="C97" s="87" t="s">
        <v>8</v>
      </c>
      <c r="D97" s="87"/>
      <c r="E97" s="87" t="str">
        <f t="shared" si="81"/>
        <v>6+</v>
      </c>
      <c r="F97" s="87" t="s">
        <v>45</v>
      </c>
      <c r="G97" s="88">
        <v>158</v>
      </c>
      <c r="H97" s="87" t="str">
        <f t="shared" si="73"/>
        <v>XXX290/158</v>
      </c>
      <c r="I97" s="89" t="s">
        <v>3</v>
      </c>
      <c r="J97" s="89" t="s">
        <v>3</v>
      </c>
      <c r="K97" s="65">
        <v>0.47569444444444442</v>
      </c>
      <c r="L97" s="90">
        <v>0.47916666666666669</v>
      </c>
      <c r="M97" s="91" t="s">
        <v>46</v>
      </c>
      <c r="N97" s="91">
        <v>0.48888888888888887</v>
      </c>
      <c r="O97" s="87" t="s">
        <v>19</v>
      </c>
      <c r="P97" s="1" t="str">
        <f t="shared" si="74"/>
        <v>OK</v>
      </c>
      <c r="Q97" s="4">
        <f t="shared" si="75"/>
        <v>9.7222222222221877E-3</v>
      </c>
      <c r="R97" s="4">
        <f t="shared" si="76"/>
        <v>3.4722222222222654E-3</v>
      </c>
      <c r="S97" s="4">
        <f t="shared" si="77"/>
        <v>1.3194444444444453E-2</v>
      </c>
      <c r="T97" s="4">
        <f t="shared" si="80"/>
        <v>8.3333333333333037E-3</v>
      </c>
      <c r="U97" s="1">
        <v>7.5</v>
      </c>
      <c r="V97" s="1">
        <f>INDEX('Počty dní'!L:P,MATCH(E97,'Počty dní'!N:N,0),4)</f>
        <v>114</v>
      </c>
      <c r="W97" s="17">
        <f t="shared" si="78"/>
        <v>855</v>
      </c>
      <c r="Y97" s="59"/>
      <c r="Z97" s="59"/>
      <c r="AA97" s="59"/>
    </row>
    <row r="98" spans="1:27" x14ac:dyDescent="0.25">
      <c r="A98" s="86">
        <v>839</v>
      </c>
      <c r="B98" s="87">
        <v>8239</v>
      </c>
      <c r="C98" s="87" t="s">
        <v>8</v>
      </c>
      <c r="D98" s="87"/>
      <c r="E98" s="87" t="str">
        <f t="shared" si="81"/>
        <v>6+</v>
      </c>
      <c r="F98" s="87" t="s">
        <v>45</v>
      </c>
      <c r="G98" s="88">
        <v>159</v>
      </c>
      <c r="H98" s="87" t="str">
        <f t="shared" si="73"/>
        <v>XXX290/159</v>
      </c>
      <c r="I98" s="89" t="s">
        <v>3</v>
      </c>
      <c r="J98" s="89" t="s">
        <v>3</v>
      </c>
      <c r="K98" s="65">
        <v>0.54027777777777775</v>
      </c>
      <c r="L98" s="90">
        <v>0.54166666666666663</v>
      </c>
      <c r="M98" s="87" t="s">
        <v>19</v>
      </c>
      <c r="N98" s="91">
        <v>0.55069444444444449</v>
      </c>
      <c r="O98" s="91" t="s">
        <v>46</v>
      </c>
      <c r="P98" s="1" t="str">
        <f t="shared" si="74"/>
        <v>OK</v>
      </c>
      <c r="Q98" s="4">
        <f t="shared" si="75"/>
        <v>9.0277777777778567E-3</v>
      </c>
      <c r="R98" s="4">
        <f t="shared" si="76"/>
        <v>1.388888888888884E-3</v>
      </c>
      <c r="S98" s="4">
        <f t="shared" si="77"/>
        <v>1.0416666666666741E-2</v>
      </c>
      <c r="T98" s="4">
        <f t="shared" si="80"/>
        <v>5.1388888888888873E-2</v>
      </c>
      <c r="U98" s="1">
        <v>7.5</v>
      </c>
      <c r="V98" s="1">
        <f>INDEX('Počty dní'!L:P,MATCH(E98,'Počty dní'!N:N,0),4)</f>
        <v>114</v>
      </c>
      <c r="W98" s="17">
        <f t="shared" si="78"/>
        <v>855</v>
      </c>
      <c r="Y98" s="59"/>
      <c r="Z98" s="59"/>
      <c r="AA98" s="59"/>
    </row>
    <row r="99" spans="1:27" x14ac:dyDescent="0.25">
      <c r="A99" s="86">
        <v>839</v>
      </c>
      <c r="B99" s="87">
        <v>8239</v>
      </c>
      <c r="C99" s="87" t="s">
        <v>8</v>
      </c>
      <c r="D99" s="87"/>
      <c r="E99" s="87" t="str">
        <f t="shared" si="81"/>
        <v>6+</v>
      </c>
      <c r="F99" s="87" t="s">
        <v>45</v>
      </c>
      <c r="G99" s="88">
        <v>106</v>
      </c>
      <c r="H99" s="87" t="str">
        <f t="shared" si="73"/>
        <v>XXX290/106</v>
      </c>
      <c r="I99" s="89" t="s">
        <v>3</v>
      </c>
      <c r="J99" s="89" t="s">
        <v>3</v>
      </c>
      <c r="K99" s="65">
        <v>0.55902777777777779</v>
      </c>
      <c r="L99" s="90">
        <v>0.5625</v>
      </c>
      <c r="M99" s="91" t="s">
        <v>46</v>
      </c>
      <c r="N99" s="91">
        <v>0.59722222222222221</v>
      </c>
      <c r="O99" s="87" t="s">
        <v>9</v>
      </c>
      <c r="P99" s="1" t="str">
        <f t="shared" ref="P99" si="82">IF(M100=O99,"OK","POZOR")</f>
        <v>OK</v>
      </c>
      <c r="Q99" s="4">
        <f t="shared" ref="Q99" si="83">IF(ISNUMBER(G99),N99-L99,IF(F99="přejezd",N99-L99,0))</f>
        <v>3.472222222222221E-2</v>
      </c>
      <c r="R99" s="4">
        <f t="shared" ref="R99" si="84">IF(ISNUMBER(G99),L99-K99,0)</f>
        <v>3.4722222222222099E-3</v>
      </c>
      <c r="S99" s="4">
        <f t="shared" ref="S99" si="85">Q99+R99</f>
        <v>3.819444444444442E-2</v>
      </c>
      <c r="T99" s="4">
        <f t="shared" ref="T99" si="86">K99-N98</f>
        <v>8.3333333333333037E-3</v>
      </c>
      <c r="U99" s="1">
        <v>29.7</v>
      </c>
      <c r="V99" s="1">
        <f>INDEX('Počty dní'!L:P,MATCH(E99,'Počty dní'!N:N,0),4)</f>
        <v>114</v>
      </c>
      <c r="W99" s="17">
        <f t="shared" si="78"/>
        <v>3385.7999999999997</v>
      </c>
      <c r="Y99" s="59"/>
      <c r="Z99" s="59"/>
      <c r="AA99" s="59"/>
    </row>
    <row r="100" spans="1:27" x14ac:dyDescent="0.25">
      <c r="A100" s="86">
        <v>839</v>
      </c>
      <c r="B100" s="87">
        <v>8239</v>
      </c>
      <c r="C100" s="87" t="s">
        <v>8</v>
      </c>
      <c r="D100" s="87"/>
      <c r="E100" s="87" t="str">
        <f t="shared" si="81"/>
        <v>6+</v>
      </c>
      <c r="F100" s="87" t="s">
        <v>45</v>
      </c>
      <c r="G100" s="88">
        <v>105</v>
      </c>
      <c r="H100" s="87" t="str">
        <f t="shared" si="73"/>
        <v>XXX290/105</v>
      </c>
      <c r="I100" s="89" t="s">
        <v>3</v>
      </c>
      <c r="J100" s="89" t="s">
        <v>3</v>
      </c>
      <c r="K100" s="65">
        <v>0.64722222222222225</v>
      </c>
      <c r="L100" s="90">
        <v>0.64930555555555558</v>
      </c>
      <c r="M100" s="87" t="s">
        <v>9</v>
      </c>
      <c r="N100" s="91">
        <v>0.68263888888888891</v>
      </c>
      <c r="O100" s="91" t="s">
        <v>46</v>
      </c>
      <c r="P100" s="1" t="str">
        <f t="shared" ref="P100:P104" si="87">IF(M101=O100,"OK","POZOR")</f>
        <v>OK</v>
      </c>
      <c r="Q100" s="4">
        <f t="shared" ref="Q100:Q105" si="88">IF(ISNUMBER(G100),N100-L100,IF(F100="přejezd",N100-L100,0))</f>
        <v>3.3333333333333326E-2</v>
      </c>
      <c r="R100" s="4">
        <f t="shared" ref="R100:R105" si="89">IF(ISNUMBER(G100),L100-K100,0)</f>
        <v>2.0833333333333259E-3</v>
      </c>
      <c r="S100" s="4">
        <f t="shared" ref="S100:S105" si="90">Q100+R100</f>
        <v>3.5416666666666652E-2</v>
      </c>
      <c r="T100" s="4">
        <f t="shared" ref="T100:T105" si="91">K100-N99</f>
        <v>5.0000000000000044E-2</v>
      </c>
      <c r="U100" s="1">
        <v>29.7</v>
      </c>
      <c r="V100" s="1">
        <f>INDEX('Počty dní'!L:P,MATCH(E100,'Počty dní'!N:N,0),4)</f>
        <v>114</v>
      </c>
      <c r="W100" s="17">
        <f t="shared" si="78"/>
        <v>3385.7999999999997</v>
      </c>
      <c r="Y100" s="59"/>
      <c r="Z100" s="59"/>
      <c r="AA100" s="59"/>
    </row>
    <row r="101" spans="1:27" x14ac:dyDescent="0.25">
      <c r="A101" s="86">
        <v>839</v>
      </c>
      <c r="B101" s="87">
        <v>8239</v>
      </c>
      <c r="C101" s="87" t="s">
        <v>8</v>
      </c>
      <c r="D101" s="87"/>
      <c r="E101" s="87" t="str">
        <f t="shared" si="81"/>
        <v>6+</v>
      </c>
      <c r="F101" s="87" t="s">
        <v>45</v>
      </c>
      <c r="G101" s="88">
        <v>166</v>
      </c>
      <c r="H101" s="87" t="str">
        <f t="shared" si="73"/>
        <v>XXX290/166</v>
      </c>
      <c r="I101" s="89" t="s">
        <v>3</v>
      </c>
      <c r="J101" s="89" t="s">
        <v>3</v>
      </c>
      <c r="K101" s="65">
        <v>0.69097222222222221</v>
      </c>
      <c r="L101" s="90">
        <v>0.69444444444444442</v>
      </c>
      <c r="M101" s="91" t="s">
        <v>46</v>
      </c>
      <c r="N101" s="91">
        <v>0.70416666666666672</v>
      </c>
      <c r="O101" s="87" t="s">
        <v>19</v>
      </c>
      <c r="P101" s="1" t="str">
        <f t="shared" si="87"/>
        <v>OK</v>
      </c>
      <c r="Q101" s="4">
        <f t="shared" si="88"/>
        <v>9.7222222222222987E-3</v>
      </c>
      <c r="R101" s="4">
        <f t="shared" si="89"/>
        <v>3.4722222222222099E-3</v>
      </c>
      <c r="S101" s="4">
        <f t="shared" si="90"/>
        <v>1.3194444444444509E-2</v>
      </c>
      <c r="T101" s="4">
        <f t="shared" si="91"/>
        <v>8.3333333333333037E-3</v>
      </c>
      <c r="U101" s="1">
        <v>7.5</v>
      </c>
      <c r="V101" s="1">
        <f>INDEX('Počty dní'!L:P,MATCH(E101,'Počty dní'!N:N,0),4)</f>
        <v>114</v>
      </c>
      <c r="W101" s="17">
        <f t="shared" si="78"/>
        <v>855</v>
      </c>
      <c r="Y101" s="59"/>
      <c r="Z101" s="59"/>
      <c r="AA101" s="59"/>
    </row>
    <row r="102" spans="1:27" x14ac:dyDescent="0.25">
      <c r="A102" s="86">
        <v>839</v>
      </c>
      <c r="B102" s="87">
        <v>8239</v>
      </c>
      <c r="C102" s="87" t="s">
        <v>8</v>
      </c>
      <c r="D102" s="87"/>
      <c r="E102" s="87" t="str">
        <f t="shared" ref="E102" si="92">CONCATENATE(C102,D102)</f>
        <v>6+</v>
      </c>
      <c r="F102" s="87" t="s">
        <v>45</v>
      </c>
      <c r="G102" s="88">
        <v>167</v>
      </c>
      <c r="H102" s="87" t="str">
        <f t="shared" si="73"/>
        <v>XXX290/167</v>
      </c>
      <c r="I102" s="89" t="s">
        <v>3</v>
      </c>
      <c r="J102" s="89" t="s">
        <v>3</v>
      </c>
      <c r="K102" s="65">
        <v>0.75555555555555554</v>
      </c>
      <c r="L102" s="90">
        <v>0.75694444444444442</v>
      </c>
      <c r="M102" s="87" t="s">
        <v>19</v>
      </c>
      <c r="N102" s="91">
        <v>0.76597222222222228</v>
      </c>
      <c r="O102" s="91" t="s">
        <v>46</v>
      </c>
      <c r="P102" s="1" t="str">
        <f t="shared" si="87"/>
        <v>OK</v>
      </c>
      <c r="Q102" s="4">
        <f t="shared" si="88"/>
        <v>9.0277777777778567E-3</v>
      </c>
      <c r="R102" s="4">
        <f t="shared" si="89"/>
        <v>1.388888888888884E-3</v>
      </c>
      <c r="S102" s="4">
        <f t="shared" si="90"/>
        <v>1.0416666666666741E-2</v>
      </c>
      <c r="T102" s="4">
        <f t="shared" si="91"/>
        <v>5.1388888888888817E-2</v>
      </c>
      <c r="U102" s="1">
        <v>7.5</v>
      </c>
      <c r="V102" s="1">
        <f>INDEX('Počty dní'!L:P,MATCH(E102,'Počty dní'!N:N,0),4)</f>
        <v>114</v>
      </c>
      <c r="W102" s="17">
        <f t="shared" si="78"/>
        <v>855</v>
      </c>
      <c r="Y102" s="59"/>
      <c r="Z102" s="59"/>
      <c r="AA102" s="59"/>
    </row>
    <row r="103" spans="1:27" x14ac:dyDescent="0.25">
      <c r="A103" s="86">
        <v>839</v>
      </c>
      <c r="B103" s="87">
        <v>8239</v>
      </c>
      <c r="C103" s="87" t="s">
        <v>8</v>
      </c>
      <c r="D103" s="87"/>
      <c r="E103" s="87" t="str">
        <f t="shared" ref="E103:E105" si="93">CONCATENATE(C103,D103)</f>
        <v>6+</v>
      </c>
      <c r="F103" s="87" t="s">
        <v>45</v>
      </c>
      <c r="G103" s="88">
        <v>168</v>
      </c>
      <c r="H103" s="87" t="str">
        <f t="shared" si="73"/>
        <v>XXX290/168</v>
      </c>
      <c r="I103" s="89" t="s">
        <v>3</v>
      </c>
      <c r="J103" s="89" t="s">
        <v>3</v>
      </c>
      <c r="K103" s="65">
        <v>0.77430555555555558</v>
      </c>
      <c r="L103" s="90">
        <v>0.77777777777777779</v>
      </c>
      <c r="M103" s="91" t="s">
        <v>46</v>
      </c>
      <c r="N103" s="91">
        <v>0.78749999999999998</v>
      </c>
      <c r="O103" s="87" t="s">
        <v>19</v>
      </c>
      <c r="P103" s="1" t="str">
        <f t="shared" si="87"/>
        <v>OK</v>
      </c>
      <c r="Q103" s="4">
        <f t="shared" si="88"/>
        <v>9.7222222222221877E-3</v>
      </c>
      <c r="R103" s="4">
        <f t="shared" si="89"/>
        <v>3.4722222222222099E-3</v>
      </c>
      <c r="S103" s="4">
        <f t="shared" si="90"/>
        <v>1.3194444444444398E-2</v>
      </c>
      <c r="T103" s="4">
        <f t="shared" si="91"/>
        <v>8.3333333333333037E-3</v>
      </c>
      <c r="U103" s="1">
        <v>7.5</v>
      </c>
      <c r="V103" s="1">
        <f>INDEX('Počty dní'!L:P,MATCH(E103,'Počty dní'!N:N,0),4)</f>
        <v>114</v>
      </c>
      <c r="W103" s="17">
        <f t="shared" si="78"/>
        <v>855</v>
      </c>
      <c r="Y103" s="59"/>
      <c r="Z103" s="59"/>
      <c r="AA103" s="59"/>
    </row>
    <row r="104" spans="1:27" x14ac:dyDescent="0.25">
      <c r="A104" s="86">
        <v>839</v>
      </c>
      <c r="B104" s="87">
        <v>8239</v>
      </c>
      <c r="C104" s="87" t="s">
        <v>8</v>
      </c>
      <c r="D104" s="87"/>
      <c r="E104" s="87" t="str">
        <f>CONCATENATE(C104,D104)</f>
        <v>6+</v>
      </c>
      <c r="F104" s="87" t="s">
        <v>45</v>
      </c>
      <c r="G104" s="88">
        <v>169</v>
      </c>
      <c r="H104" s="87" t="str">
        <f t="shared" si="73"/>
        <v>XXX290/169</v>
      </c>
      <c r="I104" s="89" t="s">
        <v>3</v>
      </c>
      <c r="J104" s="89" t="s">
        <v>3</v>
      </c>
      <c r="K104" s="65">
        <v>0.79027777777777775</v>
      </c>
      <c r="L104" s="90">
        <v>0.79166666666666663</v>
      </c>
      <c r="M104" s="87" t="s">
        <v>19</v>
      </c>
      <c r="N104" s="91">
        <v>0.80069444444444449</v>
      </c>
      <c r="O104" s="91" t="s">
        <v>46</v>
      </c>
      <c r="P104" s="1" t="str">
        <f t="shared" si="87"/>
        <v>OK</v>
      </c>
      <c r="Q104" s="4">
        <f t="shared" si="88"/>
        <v>9.0277777777778567E-3</v>
      </c>
      <c r="R104" s="4">
        <f t="shared" si="89"/>
        <v>1.388888888888884E-3</v>
      </c>
      <c r="S104" s="4">
        <f t="shared" si="90"/>
        <v>1.0416666666666741E-2</v>
      </c>
      <c r="T104" s="4">
        <f t="shared" si="91"/>
        <v>2.7777777777777679E-3</v>
      </c>
      <c r="U104" s="1">
        <v>7.5</v>
      </c>
      <c r="V104" s="1">
        <f>INDEX('Počty dní'!L:P,MATCH(E104,'Počty dní'!N:N,0),4)</f>
        <v>114</v>
      </c>
      <c r="W104" s="17">
        <f t="shared" si="78"/>
        <v>855</v>
      </c>
      <c r="Y104" s="59"/>
      <c r="Z104" s="59"/>
      <c r="AA104" s="59"/>
    </row>
    <row r="105" spans="1:27" ht="15.75" thickBot="1" x14ac:dyDescent="0.3">
      <c r="A105" s="92">
        <v>839</v>
      </c>
      <c r="B105" s="93">
        <v>8239</v>
      </c>
      <c r="C105" s="93" t="s">
        <v>8</v>
      </c>
      <c r="D105" s="93"/>
      <c r="E105" s="93" t="str">
        <f t="shared" si="93"/>
        <v>6+</v>
      </c>
      <c r="F105" s="93" t="s">
        <v>45</v>
      </c>
      <c r="G105" s="94">
        <v>170</v>
      </c>
      <c r="H105" s="93" t="str">
        <f t="shared" si="73"/>
        <v>XXX290/170</v>
      </c>
      <c r="I105" s="95" t="s">
        <v>3</v>
      </c>
      <c r="J105" s="95" t="s">
        <v>3</v>
      </c>
      <c r="K105" s="70">
        <v>0.80902777777777779</v>
      </c>
      <c r="L105" s="96">
        <v>0.8125</v>
      </c>
      <c r="M105" s="97" t="s">
        <v>46</v>
      </c>
      <c r="N105" s="97">
        <v>0.82222222222222219</v>
      </c>
      <c r="O105" s="93" t="s">
        <v>19</v>
      </c>
      <c r="P105" s="18"/>
      <c r="Q105" s="19">
        <f t="shared" si="88"/>
        <v>9.7222222222221877E-3</v>
      </c>
      <c r="R105" s="19">
        <f t="shared" si="89"/>
        <v>3.4722222222222099E-3</v>
      </c>
      <c r="S105" s="19">
        <f t="shared" si="90"/>
        <v>1.3194444444444398E-2</v>
      </c>
      <c r="T105" s="19">
        <f t="shared" si="91"/>
        <v>8.3333333333333037E-3</v>
      </c>
      <c r="U105" s="18">
        <v>7.5</v>
      </c>
      <c r="V105" s="18">
        <f>INDEX('Počty dní'!L:P,MATCH(E105,'Počty dní'!N:N,0),4)</f>
        <v>114</v>
      </c>
      <c r="W105" s="20">
        <f t="shared" si="78"/>
        <v>855</v>
      </c>
      <c r="Y105" s="59"/>
      <c r="Z105" s="59"/>
      <c r="AA105" s="59"/>
    </row>
    <row r="106" spans="1:27" ht="15.75" thickBot="1" x14ac:dyDescent="0.3">
      <c r="A106" s="106" t="str">
        <f ca="1">CONCATENATE(INDIRECT("R[-3]C[0]",FALSE),"celkem")</f>
        <v>839celkem</v>
      </c>
      <c r="B106" s="107"/>
      <c r="C106" s="107" t="str">
        <f ca="1">INDIRECT("R[-1]C[12]",FALSE)</f>
        <v>Počátky,,aut.nádr.</v>
      </c>
      <c r="D106" s="108"/>
      <c r="E106" s="107"/>
      <c r="F106" s="108"/>
      <c r="G106" s="109"/>
      <c r="H106" s="110"/>
      <c r="I106" s="111"/>
      <c r="J106" s="112" t="str">
        <f ca="1">INDIRECT("R[-3]C[0]",FALSE)</f>
        <v>S</v>
      </c>
      <c r="K106" s="113"/>
      <c r="L106" s="114"/>
      <c r="M106" s="115"/>
      <c r="N106" s="114"/>
      <c r="O106" s="116"/>
      <c r="P106" s="7"/>
      <c r="Q106" s="8">
        <f>SUM(Q90:Q105)</f>
        <v>0.23750000000000027</v>
      </c>
      <c r="R106" s="8">
        <f>SUM(R90:R105)</f>
        <v>3.7499999999999922E-2</v>
      </c>
      <c r="S106" s="8">
        <f>SUM(S90:S105)</f>
        <v>0.27500000000000019</v>
      </c>
      <c r="T106" s="8">
        <f>SUM(T90:T105)</f>
        <v>0.3145833333333331</v>
      </c>
      <c r="U106" s="9">
        <f>SUM(U90:U105)</f>
        <v>197.7</v>
      </c>
      <c r="V106" s="10"/>
      <c r="W106" s="11">
        <f>SUM(W90:W105)</f>
        <v>22537.8</v>
      </c>
      <c r="Y106" s="59"/>
      <c r="Z106" s="59"/>
      <c r="AA106" s="59"/>
    </row>
    <row r="107" spans="1:27" x14ac:dyDescent="0.25">
      <c r="Y107" s="59"/>
      <c r="Z107" s="59"/>
      <c r="AA107" s="59"/>
    </row>
    <row r="108" spans="1:27" ht="15.75" thickBot="1" x14ac:dyDescent="0.3">
      <c r="K108" s="64"/>
      <c r="L108" s="77"/>
      <c r="Y108" s="59"/>
      <c r="Z108" s="59"/>
      <c r="AA108" s="59"/>
    </row>
    <row r="109" spans="1:27" x14ac:dyDescent="0.25">
      <c r="A109" s="80">
        <v>843</v>
      </c>
      <c r="B109" s="81">
        <v>8243</v>
      </c>
      <c r="C109" s="81" t="s">
        <v>8</v>
      </c>
      <c r="D109" s="81"/>
      <c r="E109" s="81" t="str">
        <f>CONCATENATE(C109,D109)</f>
        <v>6+</v>
      </c>
      <c r="F109" s="81" t="s">
        <v>121</v>
      </c>
      <c r="G109" s="82">
        <v>102</v>
      </c>
      <c r="H109" s="81" t="str">
        <f t="shared" ref="H109:H112" si="94">CONCATENATE(F109,"/",G109)</f>
        <v>XXX311/102</v>
      </c>
      <c r="I109" s="83" t="s">
        <v>3</v>
      </c>
      <c r="J109" s="83" t="s">
        <v>3</v>
      </c>
      <c r="K109" s="67">
        <v>0.3215277777777778</v>
      </c>
      <c r="L109" s="84">
        <v>0.32291666666666669</v>
      </c>
      <c r="M109" s="81" t="s">
        <v>50</v>
      </c>
      <c r="N109" s="85">
        <v>0.36805555555555558</v>
      </c>
      <c r="O109" s="81" t="s">
        <v>19</v>
      </c>
      <c r="P109" s="13" t="str">
        <f t="shared" ref="P109:P113" si="95">IF(M110=O109,"OK","POZOR")</f>
        <v>OK</v>
      </c>
      <c r="Q109" s="14">
        <f t="shared" ref="Q109:Q114" si="96">IF(ISNUMBER(G109),N109-L109,IF(F109="přejezd",N109-L109,0))</f>
        <v>4.5138888888888895E-2</v>
      </c>
      <c r="R109" s="14">
        <f t="shared" ref="R109:R114" si="97">IF(ISNUMBER(G109),L109-K109,0)</f>
        <v>1.388888888888884E-3</v>
      </c>
      <c r="S109" s="14">
        <f t="shared" ref="S109:S114" si="98">Q109+R109</f>
        <v>4.6527777777777779E-2</v>
      </c>
      <c r="T109" s="14"/>
      <c r="U109" s="13">
        <v>30.8</v>
      </c>
      <c r="V109" s="13">
        <f>INDEX('Počty dní'!L:P,MATCH(E109,'Počty dní'!N:N,0),4)</f>
        <v>114</v>
      </c>
      <c r="W109" s="16">
        <f t="shared" ref="W109:W114" si="99">V109*U109</f>
        <v>3511.2000000000003</v>
      </c>
      <c r="Y109" s="59"/>
      <c r="Z109" s="59"/>
      <c r="AA109" s="59"/>
    </row>
    <row r="110" spans="1:27" x14ac:dyDescent="0.25">
      <c r="A110" s="86">
        <v>843</v>
      </c>
      <c r="B110" s="87">
        <v>8243</v>
      </c>
      <c r="C110" s="87" t="s">
        <v>8</v>
      </c>
      <c r="D110" s="87"/>
      <c r="E110" s="87" t="str">
        <f t="shared" ref="E110:E112" si="100">CONCATENATE(C110,D110)</f>
        <v>6+</v>
      </c>
      <c r="F110" s="87" t="s">
        <v>121</v>
      </c>
      <c r="G110" s="88">
        <v>101</v>
      </c>
      <c r="H110" s="87" t="str">
        <f t="shared" si="94"/>
        <v>XXX311/101</v>
      </c>
      <c r="I110" s="89" t="s">
        <v>3</v>
      </c>
      <c r="J110" s="89" t="s">
        <v>3</v>
      </c>
      <c r="K110" s="65">
        <v>0.37708333333333333</v>
      </c>
      <c r="L110" s="90">
        <v>0.37847222222222221</v>
      </c>
      <c r="M110" s="87" t="s">
        <v>19</v>
      </c>
      <c r="N110" s="91">
        <v>0.42291666666666666</v>
      </c>
      <c r="O110" s="87" t="s">
        <v>50</v>
      </c>
      <c r="P110" s="1" t="str">
        <f t="shared" si="95"/>
        <v>OK</v>
      </c>
      <c r="Q110" s="4">
        <f t="shared" si="96"/>
        <v>4.4444444444444453E-2</v>
      </c>
      <c r="R110" s="4">
        <f t="shared" si="97"/>
        <v>1.388888888888884E-3</v>
      </c>
      <c r="S110" s="4">
        <f t="shared" si="98"/>
        <v>4.5833333333333337E-2</v>
      </c>
      <c r="T110" s="4">
        <f t="shared" ref="T110:T114" si="101">K110-N109</f>
        <v>9.0277777777777457E-3</v>
      </c>
      <c r="U110" s="1">
        <v>30.8</v>
      </c>
      <c r="V110" s="1">
        <f>INDEX('Počty dní'!L:P,MATCH(E110,'Počty dní'!N:N,0),4)</f>
        <v>114</v>
      </c>
      <c r="W110" s="17">
        <f t="shared" si="99"/>
        <v>3511.2000000000003</v>
      </c>
      <c r="Y110" s="59"/>
      <c r="Z110" s="59"/>
      <c r="AA110" s="59"/>
    </row>
    <row r="111" spans="1:27" x14ac:dyDescent="0.25">
      <c r="A111" s="86">
        <v>843</v>
      </c>
      <c r="B111" s="87">
        <v>8243</v>
      </c>
      <c r="C111" s="87" t="s">
        <v>8</v>
      </c>
      <c r="D111" s="87"/>
      <c r="E111" s="87" t="str">
        <f t="shared" si="100"/>
        <v>6+</v>
      </c>
      <c r="F111" s="87" t="s">
        <v>121</v>
      </c>
      <c r="G111" s="88">
        <v>104</v>
      </c>
      <c r="H111" s="87" t="str">
        <f t="shared" si="94"/>
        <v>XXX311/104</v>
      </c>
      <c r="I111" s="89" t="s">
        <v>3</v>
      </c>
      <c r="J111" s="89" t="s">
        <v>3</v>
      </c>
      <c r="K111" s="65">
        <v>0.48819444444444443</v>
      </c>
      <c r="L111" s="90">
        <v>0.48958333333333331</v>
      </c>
      <c r="M111" s="87" t="s">
        <v>50</v>
      </c>
      <c r="N111" s="91">
        <v>0.53472222222222221</v>
      </c>
      <c r="O111" s="87" t="s">
        <v>19</v>
      </c>
      <c r="P111" s="1" t="str">
        <f t="shared" si="95"/>
        <v>OK</v>
      </c>
      <c r="Q111" s="4">
        <f t="shared" si="96"/>
        <v>4.5138888888888895E-2</v>
      </c>
      <c r="R111" s="4">
        <f t="shared" si="97"/>
        <v>1.388888888888884E-3</v>
      </c>
      <c r="S111" s="4">
        <f t="shared" si="98"/>
        <v>4.6527777777777779E-2</v>
      </c>
      <c r="T111" s="4">
        <f t="shared" si="101"/>
        <v>6.5277777777777768E-2</v>
      </c>
      <c r="U111" s="1">
        <v>30.8</v>
      </c>
      <c r="V111" s="1">
        <f>INDEX('Počty dní'!L:P,MATCH(E111,'Počty dní'!N:N,0),4)</f>
        <v>114</v>
      </c>
      <c r="W111" s="17">
        <f t="shared" si="99"/>
        <v>3511.2000000000003</v>
      </c>
      <c r="Y111" s="59"/>
      <c r="Z111" s="59"/>
      <c r="AA111" s="59"/>
    </row>
    <row r="112" spans="1:27" x14ac:dyDescent="0.25">
      <c r="A112" s="86">
        <v>843</v>
      </c>
      <c r="B112" s="87">
        <v>8243</v>
      </c>
      <c r="C112" s="87" t="s">
        <v>8</v>
      </c>
      <c r="D112" s="87"/>
      <c r="E112" s="87" t="str">
        <f t="shared" si="100"/>
        <v>6+</v>
      </c>
      <c r="F112" s="87" t="s">
        <v>121</v>
      </c>
      <c r="G112" s="88">
        <v>103</v>
      </c>
      <c r="H112" s="87" t="str">
        <f t="shared" si="94"/>
        <v>XXX311/103</v>
      </c>
      <c r="I112" s="89" t="s">
        <v>3</v>
      </c>
      <c r="J112" s="89" t="s">
        <v>3</v>
      </c>
      <c r="K112" s="65">
        <v>0.54374999999999996</v>
      </c>
      <c r="L112" s="90">
        <v>0.54513888888888884</v>
      </c>
      <c r="M112" s="87" t="s">
        <v>19</v>
      </c>
      <c r="N112" s="91">
        <v>0.58958333333333335</v>
      </c>
      <c r="O112" s="87" t="s">
        <v>50</v>
      </c>
      <c r="P112" s="1" t="str">
        <f t="shared" si="95"/>
        <v>OK</v>
      </c>
      <c r="Q112" s="4">
        <f t="shared" si="96"/>
        <v>4.4444444444444509E-2</v>
      </c>
      <c r="R112" s="4">
        <f t="shared" si="97"/>
        <v>1.388888888888884E-3</v>
      </c>
      <c r="S112" s="4">
        <f t="shared" si="98"/>
        <v>4.5833333333333393E-2</v>
      </c>
      <c r="T112" s="4">
        <f t="shared" si="101"/>
        <v>9.0277777777777457E-3</v>
      </c>
      <c r="U112" s="1">
        <v>30.8</v>
      </c>
      <c r="V112" s="1">
        <f>INDEX('Počty dní'!L:P,MATCH(E112,'Počty dní'!N:N,0),4)</f>
        <v>114</v>
      </c>
      <c r="W112" s="17">
        <f t="shared" si="99"/>
        <v>3511.2000000000003</v>
      </c>
      <c r="Y112" s="59"/>
      <c r="Z112" s="59"/>
      <c r="AA112" s="59"/>
    </row>
    <row r="113" spans="1:27" x14ac:dyDescent="0.25">
      <c r="A113" s="86">
        <v>843</v>
      </c>
      <c r="B113" s="87">
        <v>8243</v>
      </c>
      <c r="C113" s="87" t="s">
        <v>8</v>
      </c>
      <c r="D113" s="87"/>
      <c r="E113" s="87" t="str">
        <f>CONCATENATE(C113,D113)</f>
        <v>6+</v>
      </c>
      <c r="F113" s="87" t="s">
        <v>121</v>
      </c>
      <c r="G113" s="88">
        <v>106</v>
      </c>
      <c r="H113" s="87" t="str">
        <f>CONCATENATE(F113,"/",G113)</f>
        <v>XXX311/106</v>
      </c>
      <c r="I113" s="89" t="s">
        <v>3</v>
      </c>
      <c r="J113" s="89" t="s">
        <v>3</v>
      </c>
      <c r="K113" s="65">
        <v>0.65486111111111112</v>
      </c>
      <c r="L113" s="90">
        <v>0.65625</v>
      </c>
      <c r="M113" s="87" t="s">
        <v>50</v>
      </c>
      <c r="N113" s="91">
        <v>0.70138888888888884</v>
      </c>
      <c r="O113" s="87" t="s">
        <v>19</v>
      </c>
      <c r="P113" s="1" t="str">
        <f t="shared" si="95"/>
        <v>OK</v>
      </c>
      <c r="Q113" s="4">
        <f t="shared" si="96"/>
        <v>4.513888888888884E-2</v>
      </c>
      <c r="R113" s="4">
        <f t="shared" si="97"/>
        <v>1.388888888888884E-3</v>
      </c>
      <c r="S113" s="4">
        <f t="shared" si="98"/>
        <v>4.6527777777777724E-2</v>
      </c>
      <c r="T113" s="4">
        <f t="shared" si="101"/>
        <v>6.5277777777777768E-2</v>
      </c>
      <c r="U113" s="1">
        <v>30.8</v>
      </c>
      <c r="V113" s="1">
        <f>INDEX('Počty dní'!L:P,MATCH(E113,'Počty dní'!N:N,0),4)</f>
        <v>114</v>
      </c>
      <c r="W113" s="17">
        <f t="shared" si="99"/>
        <v>3511.2000000000003</v>
      </c>
      <c r="Y113" s="59"/>
      <c r="Z113" s="59"/>
      <c r="AA113" s="59"/>
    </row>
    <row r="114" spans="1:27" ht="15.75" thickBot="1" x14ac:dyDescent="0.3">
      <c r="A114" s="86">
        <v>843</v>
      </c>
      <c r="B114" s="87">
        <v>8243</v>
      </c>
      <c r="C114" s="87" t="s">
        <v>8</v>
      </c>
      <c r="D114" s="87"/>
      <c r="E114" s="87" t="str">
        <f>CONCATENATE(C114,D114)</f>
        <v>6+</v>
      </c>
      <c r="F114" s="87" t="s">
        <v>121</v>
      </c>
      <c r="G114" s="88">
        <v>105</v>
      </c>
      <c r="H114" s="87" t="str">
        <f>CONCATENATE(F114,"/",G114)</f>
        <v>XXX311/105</v>
      </c>
      <c r="I114" s="89" t="s">
        <v>3</v>
      </c>
      <c r="J114" s="89" t="s">
        <v>3</v>
      </c>
      <c r="K114" s="65">
        <v>0.7104166666666667</v>
      </c>
      <c r="L114" s="90">
        <v>0.71180555555555558</v>
      </c>
      <c r="M114" s="87" t="s">
        <v>19</v>
      </c>
      <c r="N114" s="91">
        <v>0.75624999999999998</v>
      </c>
      <c r="O114" s="87" t="s">
        <v>50</v>
      </c>
      <c r="P114" s="1"/>
      <c r="Q114" s="4">
        <f t="shared" si="96"/>
        <v>4.4444444444444398E-2</v>
      </c>
      <c r="R114" s="4">
        <f t="shared" si="97"/>
        <v>1.388888888888884E-3</v>
      </c>
      <c r="S114" s="4">
        <f t="shared" si="98"/>
        <v>4.5833333333333282E-2</v>
      </c>
      <c r="T114" s="4">
        <f t="shared" si="101"/>
        <v>9.0277777777778567E-3</v>
      </c>
      <c r="U114" s="1">
        <v>30.8</v>
      </c>
      <c r="V114" s="1">
        <f>INDEX('Počty dní'!L:P,MATCH(E114,'Počty dní'!N:N,0),4)</f>
        <v>114</v>
      </c>
      <c r="W114" s="17">
        <f t="shared" si="99"/>
        <v>3511.2000000000003</v>
      </c>
      <c r="Y114" s="59"/>
      <c r="Z114" s="59"/>
      <c r="AA114" s="59"/>
    </row>
    <row r="115" spans="1:27" ht="15.75" thickBot="1" x14ac:dyDescent="0.3">
      <c r="A115" s="106" t="str">
        <f ca="1">CONCATENATE(INDIRECT("R[-3]C[0]",FALSE),"celkem")</f>
        <v>843celkem</v>
      </c>
      <c r="B115" s="107"/>
      <c r="C115" s="107" t="str">
        <f ca="1">INDIRECT("R[-1]C[12]",FALSE)</f>
        <v>Třešť,,nám.</v>
      </c>
      <c r="D115" s="108"/>
      <c r="E115" s="107"/>
      <c r="F115" s="108"/>
      <c r="G115" s="109"/>
      <c r="H115" s="110"/>
      <c r="I115" s="111"/>
      <c r="J115" s="112" t="str">
        <f ca="1">INDIRECT("R[-3]C[0]",FALSE)</f>
        <v>S</v>
      </c>
      <c r="K115" s="113"/>
      <c r="L115" s="114"/>
      <c r="M115" s="115"/>
      <c r="N115" s="114"/>
      <c r="O115" s="116"/>
      <c r="P115" s="7"/>
      <c r="Q115" s="8">
        <f>SUM(Q109:Q114)</f>
        <v>0.26874999999999999</v>
      </c>
      <c r="R115" s="8">
        <f>SUM(R109:R114)</f>
        <v>8.3333333333333037E-3</v>
      </c>
      <c r="S115" s="8">
        <f>SUM(S109:S114)</f>
        <v>0.27708333333333329</v>
      </c>
      <c r="T115" s="8">
        <f>SUM(T109:T114)</f>
        <v>0.15763888888888888</v>
      </c>
      <c r="U115" s="9">
        <f>SUM(U109:U114)</f>
        <v>184.8</v>
      </c>
      <c r="V115" s="10"/>
      <c r="W115" s="11">
        <f>SUM(W109:W114)</f>
        <v>21067.200000000001</v>
      </c>
      <c r="Y115" s="59"/>
      <c r="Z115" s="59"/>
      <c r="AA115" s="59"/>
    </row>
    <row r="116" spans="1:27" x14ac:dyDescent="0.25">
      <c r="A116" s="127"/>
      <c r="D116" s="77"/>
      <c r="F116" s="77"/>
      <c r="H116" s="128"/>
      <c r="I116" s="129"/>
      <c r="J116" s="130"/>
      <c r="K116" s="131"/>
      <c r="L116" s="132"/>
      <c r="M116" s="64"/>
      <c r="N116" s="132"/>
      <c r="O116" s="133"/>
      <c r="P116" s="53"/>
      <c r="Q116" s="55"/>
      <c r="R116" s="55"/>
      <c r="S116" s="55"/>
      <c r="T116" s="55"/>
      <c r="U116" s="54"/>
      <c r="V116" s="53"/>
      <c r="W116" s="54"/>
    </row>
    <row r="117" spans="1:27" x14ac:dyDescent="0.25">
      <c r="A117" s="72" t="s">
        <v>110</v>
      </c>
      <c r="E117" s="136"/>
      <c r="G117" s="137"/>
      <c r="K117" s="71"/>
      <c r="L117" s="138"/>
      <c r="M117" s="139"/>
      <c r="N117" s="138"/>
      <c r="O117" s="139"/>
      <c r="P117" s="53"/>
      <c r="Q117" s="53"/>
      <c r="R117" s="53"/>
      <c r="S117" s="53"/>
      <c r="T117" s="53"/>
      <c r="U117" s="56"/>
      <c r="V117" s="53"/>
      <c r="W117" s="53"/>
    </row>
    <row r="118" spans="1:27" x14ac:dyDescent="0.25">
      <c r="A118" s="74" t="str">
        <f t="shared" ref="A118:A154" si="102">CONCATENATE(B118,"celkem")</f>
        <v>804celkem</v>
      </c>
      <c r="B118" s="75">
        <v>804</v>
      </c>
      <c r="L118" s="140"/>
      <c r="N118" s="140"/>
      <c r="P118" s="53"/>
      <c r="Q118" s="53"/>
      <c r="R118" s="53"/>
      <c r="S118" s="53"/>
      <c r="T118" s="53"/>
      <c r="U118" s="56"/>
      <c r="V118" s="53"/>
      <c r="W118" s="53"/>
    </row>
    <row r="119" spans="1:27" x14ac:dyDescent="0.25">
      <c r="A119" s="74" t="str">
        <f t="shared" si="102"/>
        <v>805celkem</v>
      </c>
      <c r="B119" s="75">
        <v>805</v>
      </c>
    </row>
    <row r="120" spans="1:27" x14ac:dyDescent="0.25">
      <c r="A120" s="74" t="str">
        <f t="shared" si="102"/>
        <v>806celkem</v>
      </c>
      <c r="B120" s="75">
        <v>806</v>
      </c>
    </row>
    <row r="121" spans="1:27" x14ac:dyDescent="0.25">
      <c r="A121" s="74" t="str">
        <f t="shared" si="102"/>
        <v>809celkem</v>
      </c>
      <c r="B121" s="75">
        <v>809</v>
      </c>
    </row>
    <row r="122" spans="1:27" x14ac:dyDescent="0.25">
      <c r="A122" s="74" t="str">
        <f t="shared" si="102"/>
        <v>810celkem</v>
      </c>
      <c r="B122" s="75">
        <v>810</v>
      </c>
    </row>
    <row r="123" spans="1:27" x14ac:dyDescent="0.25">
      <c r="A123" s="74" t="str">
        <f t="shared" si="102"/>
        <v>811celkem</v>
      </c>
      <c r="B123" s="75">
        <v>811</v>
      </c>
    </row>
    <row r="124" spans="1:27" x14ac:dyDescent="0.25">
      <c r="A124" s="74" t="str">
        <f t="shared" si="102"/>
        <v>812celkem</v>
      </c>
      <c r="B124" s="75">
        <v>812</v>
      </c>
    </row>
    <row r="125" spans="1:27" x14ac:dyDescent="0.25">
      <c r="A125" s="74" t="str">
        <f t="shared" si="102"/>
        <v>813celkem</v>
      </c>
      <c r="B125" s="75">
        <v>813</v>
      </c>
    </row>
    <row r="126" spans="1:27" x14ac:dyDescent="0.25">
      <c r="A126" s="74" t="str">
        <f t="shared" si="102"/>
        <v>815celkem</v>
      </c>
      <c r="B126" s="75">
        <v>815</v>
      </c>
    </row>
    <row r="127" spans="1:27" x14ac:dyDescent="0.25">
      <c r="A127" s="74" t="str">
        <f t="shared" si="102"/>
        <v>817celkem</v>
      </c>
      <c r="B127" s="75">
        <v>817</v>
      </c>
    </row>
    <row r="128" spans="1:27" x14ac:dyDescent="0.25">
      <c r="A128" s="74" t="str">
        <f t="shared" si="102"/>
        <v>818celkem</v>
      </c>
      <c r="B128" s="75">
        <v>818</v>
      </c>
    </row>
    <row r="129" spans="1:2" x14ac:dyDescent="0.25">
      <c r="A129" s="74" t="str">
        <f t="shared" si="102"/>
        <v>819celkem</v>
      </c>
      <c r="B129" s="75">
        <v>819</v>
      </c>
    </row>
    <row r="130" spans="1:2" x14ac:dyDescent="0.25">
      <c r="A130" s="74" t="str">
        <f t="shared" si="102"/>
        <v>820celkem</v>
      </c>
      <c r="B130" s="75">
        <v>820</v>
      </c>
    </row>
    <row r="131" spans="1:2" x14ac:dyDescent="0.25">
      <c r="A131" s="74" t="str">
        <f t="shared" si="102"/>
        <v>821celkem</v>
      </c>
      <c r="B131" s="75">
        <v>821</v>
      </c>
    </row>
    <row r="132" spans="1:2" x14ac:dyDescent="0.25">
      <c r="A132" s="74" t="str">
        <f t="shared" si="102"/>
        <v>822celkem</v>
      </c>
      <c r="B132" s="75">
        <v>822</v>
      </c>
    </row>
    <row r="133" spans="1:2" x14ac:dyDescent="0.25">
      <c r="A133" s="74" t="str">
        <f t="shared" si="102"/>
        <v>823celkem</v>
      </c>
      <c r="B133" s="75">
        <v>823</v>
      </c>
    </row>
    <row r="134" spans="1:2" x14ac:dyDescent="0.25">
      <c r="A134" s="74" t="str">
        <f t="shared" si="102"/>
        <v>824celkem</v>
      </c>
      <c r="B134" s="75">
        <v>824</v>
      </c>
    </row>
    <row r="135" spans="1:2" x14ac:dyDescent="0.25">
      <c r="A135" s="74" t="str">
        <f t="shared" si="102"/>
        <v>825celkem</v>
      </c>
      <c r="B135" s="75">
        <v>825</v>
      </c>
    </row>
    <row r="136" spans="1:2" x14ac:dyDescent="0.25">
      <c r="A136" s="74" t="str">
        <f t="shared" si="102"/>
        <v>826celkem</v>
      </c>
      <c r="B136" s="75">
        <v>826</v>
      </c>
    </row>
    <row r="137" spans="1:2" x14ac:dyDescent="0.25">
      <c r="A137" s="74" t="str">
        <f t="shared" si="102"/>
        <v>827celkem</v>
      </c>
      <c r="B137" s="75">
        <v>827</v>
      </c>
    </row>
    <row r="138" spans="1:2" x14ac:dyDescent="0.25">
      <c r="A138" s="74" t="str">
        <f t="shared" si="102"/>
        <v>828celkem</v>
      </c>
      <c r="B138" s="75">
        <v>828</v>
      </c>
    </row>
    <row r="139" spans="1:2" x14ac:dyDescent="0.25">
      <c r="A139" s="74" t="str">
        <f t="shared" si="102"/>
        <v>829celkem</v>
      </c>
      <c r="B139" s="75">
        <v>829</v>
      </c>
    </row>
    <row r="140" spans="1:2" x14ac:dyDescent="0.25">
      <c r="A140" s="74" t="str">
        <f t="shared" si="102"/>
        <v>830celkem</v>
      </c>
      <c r="B140" s="75">
        <v>830</v>
      </c>
    </row>
    <row r="141" spans="1:2" x14ac:dyDescent="0.25">
      <c r="A141" s="74" t="str">
        <f t="shared" si="102"/>
        <v>831celkem</v>
      </c>
      <c r="B141" s="75">
        <v>831</v>
      </c>
    </row>
    <row r="142" spans="1:2" x14ac:dyDescent="0.25">
      <c r="A142" s="74" t="str">
        <f t="shared" si="102"/>
        <v>833celkem</v>
      </c>
      <c r="B142" s="75">
        <v>833</v>
      </c>
    </row>
    <row r="143" spans="1:2" x14ac:dyDescent="0.25">
      <c r="A143" s="74" t="str">
        <f t="shared" si="102"/>
        <v>834celkem</v>
      </c>
      <c r="B143" s="75">
        <v>834</v>
      </c>
    </row>
    <row r="144" spans="1:2" x14ac:dyDescent="0.25">
      <c r="A144" s="74" t="str">
        <f t="shared" si="102"/>
        <v>835celkem</v>
      </c>
      <c r="B144" s="75">
        <v>835</v>
      </c>
    </row>
    <row r="145" spans="1:2" x14ac:dyDescent="0.25">
      <c r="A145" s="74" t="str">
        <f t="shared" si="102"/>
        <v>836celkem</v>
      </c>
      <c r="B145" s="75">
        <v>836</v>
      </c>
    </row>
    <row r="146" spans="1:2" x14ac:dyDescent="0.25">
      <c r="A146" s="74" t="str">
        <f t="shared" si="102"/>
        <v>837celkem</v>
      </c>
      <c r="B146" s="75">
        <v>837</v>
      </c>
    </row>
    <row r="147" spans="1:2" x14ac:dyDescent="0.25">
      <c r="A147" s="74" t="str">
        <f t="shared" si="102"/>
        <v>838celkem</v>
      </c>
      <c r="B147" s="75">
        <v>838</v>
      </c>
    </row>
    <row r="148" spans="1:2" x14ac:dyDescent="0.25">
      <c r="A148" s="74" t="str">
        <f t="shared" si="102"/>
        <v>840celkem</v>
      </c>
      <c r="B148" s="75">
        <v>840</v>
      </c>
    </row>
    <row r="149" spans="1:2" x14ac:dyDescent="0.25">
      <c r="A149" s="74" t="str">
        <f t="shared" si="102"/>
        <v>841celkem</v>
      </c>
      <c r="B149" s="75">
        <v>841</v>
      </c>
    </row>
    <row r="150" spans="1:2" x14ac:dyDescent="0.25">
      <c r="A150" s="74" t="str">
        <f t="shared" si="102"/>
        <v>842celkem</v>
      </c>
      <c r="B150" s="75">
        <v>842</v>
      </c>
    </row>
    <row r="151" spans="1:2" x14ac:dyDescent="0.25">
      <c r="A151" s="74" t="str">
        <f t="shared" si="102"/>
        <v>844celkem</v>
      </c>
      <c r="B151" s="75">
        <v>844</v>
      </c>
    </row>
    <row r="152" spans="1:2" x14ac:dyDescent="0.25">
      <c r="A152" s="74" t="str">
        <f t="shared" si="102"/>
        <v>845celkem</v>
      </c>
      <c r="B152" s="75">
        <v>845</v>
      </c>
    </row>
    <row r="153" spans="1:2" x14ac:dyDescent="0.25">
      <c r="A153" s="74" t="str">
        <f t="shared" si="102"/>
        <v>846celkem</v>
      </c>
      <c r="B153" s="75">
        <v>846</v>
      </c>
    </row>
    <row r="154" spans="1:2" x14ac:dyDescent="0.25">
      <c r="A154" s="74" t="str">
        <f t="shared" si="102"/>
        <v>847celkem</v>
      </c>
      <c r="B154" s="75">
        <v>847</v>
      </c>
    </row>
  </sheetData>
  <autoFilter ref="A1:W1"/>
  <conditionalFormatting sqref="E1">
    <cfRule type="containsText" dxfId="1" priority="1" operator="containsText" text="stídání">
      <formula>NOT(ISERROR(SEARCH("stídání",E1)))</formula>
    </cfRule>
    <cfRule type="containsText" dxfId="0" priority="2" operator="containsText" text="střídání">
      <formula>NOT(ISERROR(SEARCH("střídání",E1)))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tabSelected="1" topLeftCell="A40" workbookViewId="0">
      <selection activeCell="C58" sqref="C58"/>
    </sheetView>
  </sheetViews>
  <sheetFormatPr defaultColWidth="9.140625" defaultRowHeight="15" x14ac:dyDescent="0.25"/>
  <cols>
    <col min="1" max="2" width="9.140625" style="28"/>
    <col min="3" max="3" width="16" style="28" bestFit="1" customWidth="1"/>
    <col min="4" max="4" width="27.7109375" style="28" customWidth="1"/>
    <col min="5" max="8" width="11.140625" style="28" customWidth="1"/>
    <col min="9" max="16384" width="9.140625" style="28"/>
  </cols>
  <sheetData>
    <row r="1" spans="1:18" s="6" customFormat="1" ht="21" x14ac:dyDescent="0.35">
      <c r="A1" s="21" t="s">
        <v>107</v>
      </c>
      <c r="B1" s="22"/>
      <c r="C1" s="22"/>
      <c r="E1" s="22"/>
      <c r="F1" s="23"/>
      <c r="G1" s="22"/>
      <c r="H1" s="22"/>
    </row>
    <row r="2" spans="1:18" ht="15.75" thickBot="1" x14ac:dyDescent="0.3">
      <c r="A2" s="24"/>
      <c r="B2" s="25"/>
      <c r="C2" s="26"/>
      <c r="D2" s="25"/>
      <c r="E2" s="26"/>
      <c r="F2" s="26"/>
      <c r="G2" s="26"/>
      <c r="H2" s="27"/>
    </row>
    <row r="3" spans="1:18" ht="15.75" thickBot="1" x14ac:dyDescent="0.3">
      <c r="A3" s="25"/>
      <c r="B3" s="25"/>
      <c r="E3" s="141" t="s">
        <v>94</v>
      </c>
      <c r="F3" s="142"/>
      <c r="G3" s="142"/>
      <c r="H3" s="143"/>
    </row>
    <row r="4" spans="1:18" ht="27" thickBot="1" x14ac:dyDescent="0.3">
      <c r="A4" s="29" t="s">
        <v>95</v>
      </c>
      <c r="B4" s="30" t="s">
        <v>96</v>
      </c>
      <c r="C4" s="31" t="s">
        <v>97</v>
      </c>
      <c r="D4" s="32" t="s">
        <v>98</v>
      </c>
      <c r="E4" s="33" t="s">
        <v>99</v>
      </c>
      <c r="F4" s="34" t="s">
        <v>100</v>
      </c>
      <c r="G4" s="34" t="s">
        <v>101</v>
      </c>
      <c r="H4" s="35" t="s">
        <v>102</v>
      </c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8" x14ac:dyDescent="0.25">
      <c r="A5" s="37" t="str">
        <f>CONCATENATE(B5,"celkem")</f>
        <v>801celkem</v>
      </c>
      <c r="B5" s="37">
        <v>801</v>
      </c>
      <c r="C5" s="38" t="str">
        <f ca="1">INDEX('Oběhy školní dny'!$A:$W,MATCH($A5,'Oběhy školní dny'!$A:$A,0),10)</f>
        <v>V+</v>
      </c>
      <c r="D5" s="39" t="str">
        <f ca="1">INDEX('Oběhy školní dny'!$A:$W,MATCH($A5,'Oběhy školní dny'!$A:$A,0),3)</f>
        <v>Pelhřimov,,aut.nádr.</v>
      </c>
      <c r="E5" s="40">
        <f ca="1">INDEX('Oběhy školní dny'!$A:$W,MATCH($A5,'Oběhy školní dny'!$A:$A,0),23)</f>
        <v>124254</v>
      </c>
      <c r="F5" s="41">
        <f ca="1">INDEX('Oběhy prázdniny'!$A:$W,MATCH($A5,'Oběhy prázdniny'!$A:$A,0),23)</f>
        <v>35683.199999999997</v>
      </c>
      <c r="G5" s="41">
        <f ca="1">INDEX('Oběhy víkendy'!$A:$W,MATCH($A5,'Oběhy víkendy'!$A:$A,0),23)</f>
        <v>48427.200000000004</v>
      </c>
      <c r="H5" s="42">
        <f t="shared" ref="H5:H51" ca="1" si="0">SUM(E5,F5,G5)</f>
        <v>208364.40000000002</v>
      </c>
    </row>
    <row r="6" spans="1:18" x14ac:dyDescent="0.25">
      <c r="A6" s="43" t="str">
        <f>CONCATENATE(B6,"celkem")</f>
        <v>802celkem</v>
      </c>
      <c r="B6" s="43">
        <v>802</v>
      </c>
      <c r="C6" s="44" t="str">
        <f ca="1">INDEX('Oběhy školní dny'!$A:$W,MATCH($A6,'Oběhy školní dny'!$A:$A,0),10)</f>
        <v>V+</v>
      </c>
      <c r="D6" s="45" t="str">
        <f ca="1">INDEX('Oběhy školní dny'!$A:$W,MATCH($A6,'Oběhy školní dny'!$A:$A,0),3)</f>
        <v>Pelhřimov,,aut.nádr.</v>
      </c>
      <c r="E6" s="46">
        <f ca="1">INDEX('Oběhy školní dny'!$A:$W,MATCH($A6,'Oběhy školní dny'!$A:$A,0),23)</f>
        <v>103545</v>
      </c>
      <c r="F6" s="38">
        <f ca="1">INDEX('Oběhy prázdniny'!$A:$W,MATCH($A6,'Oběhy prázdniny'!$A:$A,0),23)</f>
        <v>29736</v>
      </c>
      <c r="G6" s="44">
        <f ca="1">INDEX('Oběhy víkendy'!$A:$W,MATCH($A6,'Oběhy víkendy'!$A:$A,0),23)</f>
        <v>60534.000000000007</v>
      </c>
      <c r="H6" s="47">
        <f t="shared" ca="1" si="0"/>
        <v>193815</v>
      </c>
    </row>
    <row r="7" spans="1:18" x14ac:dyDescent="0.25">
      <c r="A7" s="43" t="str">
        <f t="shared" ref="A7:A51" si="1">CONCATENATE(B7,"celkem")</f>
        <v>803celkem</v>
      </c>
      <c r="B7" s="43">
        <v>803</v>
      </c>
      <c r="C7" s="44" t="str">
        <f ca="1">INDEX('Oběhy školní dny'!$A:$W,MATCH($A7,'Oběhy školní dny'!$A:$A,0),10)</f>
        <v>V+</v>
      </c>
      <c r="D7" s="45" t="str">
        <f ca="1">INDEX('Oběhy školní dny'!$A:$W,MATCH($A7,'Oběhy školní dny'!$A:$A,0),3)</f>
        <v>Praha,,Roztyly</v>
      </c>
      <c r="E7" s="58">
        <f ca="1">INDEX('Oběhy školní dny'!$A:$W,MATCH($A7,'Oběhy školní dny'!$A:$A,0),23)</f>
        <v>103545</v>
      </c>
      <c r="F7" s="66">
        <f ca="1">INDEX('Oběhy prázdniny'!$A:$W,MATCH($A7,'Oběhy prázdniny'!$A:$A,0),23)</f>
        <v>29736</v>
      </c>
      <c r="G7" s="44">
        <f ca="1">INDEX('Oběhy víkendy'!$A:$W,MATCH($A7,'Oběhy víkendy'!$A:$A,0),23)</f>
        <v>60534.000000000007</v>
      </c>
      <c r="H7" s="47">
        <f t="shared" ca="1" si="0"/>
        <v>193815</v>
      </c>
    </row>
    <row r="8" spans="1:18" x14ac:dyDescent="0.25">
      <c r="A8" s="43" t="str">
        <f t="shared" si="1"/>
        <v>804celkem</v>
      </c>
      <c r="B8" s="43">
        <v>804</v>
      </c>
      <c r="C8" s="44" t="str">
        <f ca="1">INDEX('Oběhy školní dny'!$A:$W,MATCH($A8,'Oběhy školní dny'!$A:$A,0),10)</f>
        <v>V+</v>
      </c>
      <c r="D8" s="45" t="str">
        <f ca="1">INDEX('Oběhy školní dny'!$A:$W,MATCH($A8,'Oběhy školní dny'!$A:$A,0),3)</f>
        <v>Loket u Čechtic,,motorest</v>
      </c>
      <c r="E8" s="58">
        <f ca="1">INDEX('Oběhy školní dny'!$A:$W,MATCH($A8,'Oběhy školní dny'!$A:$A,0),23)</f>
        <v>55965</v>
      </c>
      <c r="F8" s="66">
        <f ca="1">INDEX('Oběhy prázdniny'!$A:$W,MATCH($A8,'Oběhy prázdniny'!$A:$A,0),23)</f>
        <v>16072</v>
      </c>
      <c r="G8" s="44">
        <f ca="1">INDEX('Oběhy víkendy'!$A:$W,MATCH($A8,'Oběhy víkendy'!$A:$A,0),23)</f>
        <v>0</v>
      </c>
      <c r="H8" s="47">
        <f t="shared" ca="1" si="0"/>
        <v>72037</v>
      </c>
    </row>
    <row r="9" spans="1:18" x14ac:dyDescent="0.25">
      <c r="A9" s="43" t="str">
        <f t="shared" si="1"/>
        <v>805celkem</v>
      </c>
      <c r="B9" s="43">
        <v>805</v>
      </c>
      <c r="C9" s="44" t="str">
        <f ca="1">INDEX('Oběhy školní dny'!$A:$W,MATCH($A9,'Oběhy školní dny'!$A:$A,0),10)</f>
        <v>V+</v>
      </c>
      <c r="D9" s="45" t="str">
        <f ca="1">INDEX('Oběhy školní dny'!$A:$W,MATCH($A9,'Oběhy školní dny'!$A:$A,0),3)</f>
        <v>Loket u Čechtic,,motorest</v>
      </c>
      <c r="E9" s="46">
        <f ca="1">INDEX('Oběhy školní dny'!$A:$W,MATCH($A9,'Oběhy školní dny'!$A:$A,0),23)</f>
        <v>55965</v>
      </c>
      <c r="F9" s="38">
        <f ca="1">INDEX('Oběhy prázdniny'!$A:$W,MATCH($A9,'Oběhy prázdniny'!$A:$A,0),23)</f>
        <v>16072</v>
      </c>
      <c r="G9" s="44">
        <f ca="1">INDEX('Oběhy víkendy'!$A:$W,MATCH($A9,'Oběhy víkendy'!$A:$A,0),23)</f>
        <v>0</v>
      </c>
      <c r="H9" s="47">
        <f t="shared" ca="1" si="0"/>
        <v>72037</v>
      </c>
    </row>
    <row r="10" spans="1:18" x14ac:dyDescent="0.25">
      <c r="A10" s="43" t="str">
        <f t="shared" si="1"/>
        <v>806celkem</v>
      </c>
      <c r="B10" s="43">
        <v>806</v>
      </c>
      <c r="C10" s="44" t="str">
        <f ca="1">INDEX('Oběhy školní dny'!$A:$W,MATCH($A10,'Oběhy školní dny'!$A:$A,0),10)</f>
        <v>V</v>
      </c>
      <c r="D10" s="45" t="str">
        <f ca="1">INDEX('Oběhy školní dny'!$A:$W,MATCH($A10,'Oběhy školní dny'!$A:$A,0),3)</f>
        <v>Čechtice,,nám.</v>
      </c>
      <c r="E10" s="46">
        <f ca="1">INDEX('Oběhy školní dny'!$A:$W,MATCH($A10,'Oběhy školní dny'!$A:$A,0),23)</f>
        <v>80730</v>
      </c>
      <c r="F10" s="38">
        <f ca="1">INDEX('Oběhy prázdniny'!$A:$W,MATCH($A10,'Oběhy prázdniny'!$A:$A,0),23)</f>
        <v>23184</v>
      </c>
      <c r="G10" s="44">
        <f ca="1">INDEX('Oběhy víkendy'!$A:$W,MATCH($A10,'Oběhy víkendy'!$A:$A,0),23)</f>
        <v>0</v>
      </c>
      <c r="H10" s="47">
        <f t="shared" ca="1" si="0"/>
        <v>103914</v>
      </c>
    </row>
    <row r="11" spans="1:18" x14ac:dyDescent="0.25">
      <c r="A11" s="43" t="str">
        <f t="shared" si="1"/>
        <v>807celkem</v>
      </c>
      <c r="B11" s="43">
        <v>807</v>
      </c>
      <c r="C11" s="44" t="str">
        <f ca="1">INDEX('Oběhy školní dny'!$A:$W,MATCH($A11,'Oběhy školní dny'!$A:$A,0),10)</f>
        <v>V</v>
      </c>
      <c r="D11" s="45" t="str">
        <f ca="1">INDEX('Oběhy školní dny'!$A:$W,MATCH($A11,'Oběhy školní dny'!$A:$A,0),3)</f>
        <v>Pelhřimov,,aut.nádr.</v>
      </c>
      <c r="E11" s="46">
        <f ca="1">INDEX('Oběhy školní dny'!$A:$W,MATCH($A11,'Oběhy školní dny'!$A:$A,0),23)</f>
        <v>96135</v>
      </c>
      <c r="F11" s="38">
        <f ca="1">INDEX('Oběhy prázdniny'!$A:$W,MATCH($A11,'Oběhy prázdniny'!$A:$A,0),23)</f>
        <v>27607.999999999996</v>
      </c>
      <c r="G11" s="44">
        <f ca="1">INDEX('Oběhy víkendy'!$A:$W,MATCH($A11,'Oběhy víkendy'!$A:$A,0),23)</f>
        <v>23666.399999999998</v>
      </c>
      <c r="H11" s="47">
        <f t="shared" ca="1" si="0"/>
        <v>147409.4</v>
      </c>
    </row>
    <row r="12" spans="1:18" x14ac:dyDescent="0.25">
      <c r="A12" s="43" t="str">
        <f t="shared" si="1"/>
        <v>808celkem</v>
      </c>
      <c r="B12" s="43">
        <v>808</v>
      </c>
      <c r="C12" s="44" t="str">
        <f ca="1">INDEX('Oběhy školní dny'!$A:$W,MATCH($A12,'Oběhy školní dny'!$A:$A,0),10)</f>
        <v>V</v>
      </c>
      <c r="D12" s="45" t="str">
        <f ca="1">INDEX('Oběhy školní dny'!$A:$W,MATCH($A12,'Oběhy školní dny'!$A:$A,0),3)</f>
        <v>Pelhřimov,,aut.nádr.</v>
      </c>
      <c r="E12" s="46">
        <f ca="1">INDEX('Oběhy školní dny'!$A:$W,MATCH($A12,'Oběhy školní dny'!$A:$A,0),23)</f>
        <v>53547</v>
      </c>
      <c r="F12" s="38">
        <f ca="1">INDEX('Oběhy prázdniny'!$A:$W,MATCH($A12,'Oběhy prázdniny'!$A:$A,0),23)</f>
        <v>15377.6</v>
      </c>
      <c r="G12" s="44">
        <f ca="1">INDEX('Oběhy víkendy'!$A:$W,MATCH($A12,'Oběhy víkendy'!$A:$A,0),23)</f>
        <v>31555.199999999997</v>
      </c>
      <c r="H12" s="47">
        <f t="shared" ca="1" si="0"/>
        <v>100479.8</v>
      </c>
    </row>
    <row r="13" spans="1:18" x14ac:dyDescent="0.25">
      <c r="A13" s="43" t="str">
        <f t="shared" si="1"/>
        <v>809celkem</v>
      </c>
      <c r="B13" s="43">
        <v>809</v>
      </c>
      <c r="C13" s="44" t="str">
        <f ca="1">INDEX('Oběhy školní dny'!$A:$W,MATCH($A13,'Oběhy školní dny'!$A:$A,0),10)</f>
        <v>S</v>
      </c>
      <c r="D13" s="45" t="str">
        <f ca="1">INDEX('Oběhy školní dny'!$A:$W,MATCH($A13,'Oběhy školní dny'!$A:$A,0),3)</f>
        <v>Střítež</v>
      </c>
      <c r="E13" s="46">
        <f ca="1">INDEX('Oběhy školní dny'!$A:$W,MATCH($A13,'Oběhy školní dny'!$A:$A,0),23)</f>
        <v>40599</v>
      </c>
      <c r="F13" s="38">
        <f ca="1">INDEX('Oběhy prázdniny'!$A:$W,MATCH($A13,'Oběhy prázdniny'!$A:$A,0),23)</f>
        <v>11659.2</v>
      </c>
      <c r="G13" s="44">
        <f ca="1">INDEX('Oběhy víkendy'!$A:$W,MATCH($A13,'Oběhy víkendy'!$A:$A,0),23)</f>
        <v>0</v>
      </c>
      <c r="H13" s="47">
        <f t="shared" ca="1" si="0"/>
        <v>52258.2</v>
      </c>
    </row>
    <row r="14" spans="1:18" x14ac:dyDescent="0.25">
      <c r="A14" s="43" t="str">
        <f t="shared" si="1"/>
        <v>810celkem</v>
      </c>
      <c r="B14" s="43">
        <v>810</v>
      </c>
      <c r="C14" s="44" t="str">
        <f ca="1">INDEX('Oběhy školní dny'!$A:$W,MATCH($A14,'Oběhy školní dny'!$A:$A,0),10)</f>
        <v>V</v>
      </c>
      <c r="D14" s="45" t="str">
        <f ca="1">INDEX('Oběhy školní dny'!$A:$W,MATCH($A14,'Oběhy školní dny'!$A:$A,0),3)</f>
        <v>Opatov</v>
      </c>
      <c r="E14" s="46">
        <f ca="1">INDEX('Oběhy školní dny'!$A:$W,MATCH($A14,'Oběhy školní dny'!$A:$A,0),23)</f>
        <v>50115</v>
      </c>
      <c r="F14" s="38">
        <f ca="1">INDEX('Oběhy prázdniny'!$A:$W,MATCH($A14,'Oběhy prázdniny'!$A:$A,0),23)</f>
        <v>14392</v>
      </c>
      <c r="G14" s="44">
        <f ca="1">INDEX('Oběhy víkendy'!$A:$W,MATCH($A14,'Oběhy víkendy'!$A:$A,0),23)</f>
        <v>0</v>
      </c>
      <c r="H14" s="47">
        <f t="shared" ca="1" si="0"/>
        <v>64507</v>
      </c>
    </row>
    <row r="15" spans="1:18" x14ac:dyDescent="0.25">
      <c r="A15" s="43" t="str">
        <f t="shared" si="1"/>
        <v>811celkem</v>
      </c>
      <c r="B15" s="43">
        <v>811</v>
      </c>
      <c r="C15" s="44" t="str">
        <f ca="1">INDEX('Oběhy školní dny'!$A:$W,MATCH($A15,'Oběhy školní dny'!$A:$A,0),10)</f>
        <v>V</v>
      </c>
      <c r="D15" s="45" t="str">
        <f ca="1">INDEX('Oběhy školní dny'!$A:$W,MATCH($A15,'Oběhy školní dny'!$A:$A,0),3)</f>
        <v>Kámen</v>
      </c>
      <c r="E15" s="46">
        <f ca="1">INDEX('Oběhy školní dny'!$A:$W,MATCH($A15,'Oběhy školní dny'!$A:$A,0),23)</f>
        <v>51070.5</v>
      </c>
      <c r="F15" s="38">
        <f ca="1">INDEX('Oběhy prázdniny'!$A:$W,MATCH($A15,'Oběhy prázdniny'!$A:$A,0),23)</f>
        <v>14666.400000000001</v>
      </c>
      <c r="G15" s="44">
        <f ca="1">INDEX('Oběhy víkendy'!$A:$W,MATCH($A15,'Oběhy víkendy'!$A:$A,0),23)</f>
        <v>0</v>
      </c>
      <c r="H15" s="47">
        <f t="shared" ca="1" si="0"/>
        <v>65736.899999999994</v>
      </c>
    </row>
    <row r="16" spans="1:18" x14ac:dyDescent="0.25">
      <c r="A16" s="43" t="str">
        <f t="shared" si="1"/>
        <v>812celkem</v>
      </c>
      <c r="B16" s="43">
        <v>812</v>
      </c>
      <c r="C16" s="44" t="str">
        <f ca="1">INDEX('Oběhy školní dny'!$A:$W,MATCH($A16,'Oběhy školní dny'!$A:$A,0),10)</f>
        <v>V</v>
      </c>
      <c r="D16" s="45" t="str">
        <f ca="1">INDEX('Oběhy školní dny'!$A:$W,MATCH($A16,'Oběhy školní dny'!$A:$A,0),3)</f>
        <v>Pacov,,aut.nádr.</v>
      </c>
      <c r="E16" s="46">
        <f ca="1">INDEX('Oběhy školní dny'!$A:$W,MATCH($A16,'Oběhy školní dny'!$A:$A,0),23)</f>
        <v>58968</v>
      </c>
      <c r="F16" s="38">
        <f ca="1">INDEX('Oběhy prázdniny'!$A:$W,MATCH($A16,'Oběhy prázdniny'!$A:$A,0),23)</f>
        <v>16934.400000000001</v>
      </c>
      <c r="G16" s="44">
        <f ca="1">INDEX('Oběhy víkendy'!$A:$W,MATCH($A16,'Oběhy víkendy'!$A:$A,0),23)</f>
        <v>0</v>
      </c>
      <c r="H16" s="47">
        <f t="shared" ca="1" si="0"/>
        <v>75902.399999999994</v>
      </c>
    </row>
    <row r="17" spans="1:8" x14ac:dyDescent="0.25">
      <c r="A17" s="43" t="str">
        <f t="shared" si="1"/>
        <v>813celkem</v>
      </c>
      <c r="B17" s="43">
        <v>813</v>
      </c>
      <c r="C17" s="44" t="str">
        <f ca="1">INDEX('Oběhy školní dny'!$A:$W,MATCH($A17,'Oběhy školní dny'!$A:$A,0),10)</f>
        <v>V</v>
      </c>
      <c r="D17" s="45" t="str">
        <f ca="1">INDEX('Oběhy školní dny'!$A:$W,MATCH($A17,'Oběhy školní dny'!$A:$A,0),3)</f>
        <v>Pacov,,aut.nádr.</v>
      </c>
      <c r="E17" s="46">
        <f ca="1">INDEX('Oběhy školní dny'!$A:$W,MATCH($A17,'Oběhy školní dny'!$A:$A,0),23)</f>
        <v>57798</v>
      </c>
      <c r="F17" s="38">
        <f ca="1">INDEX('Oběhy prázdniny'!$A:$W,MATCH($A17,'Oběhy prázdniny'!$A:$A,0),23)</f>
        <v>16598.400000000001</v>
      </c>
      <c r="G17" s="44">
        <f ca="1">INDEX('Oběhy víkendy'!$A:$W,MATCH($A17,'Oběhy víkendy'!$A:$A,0),23)</f>
        <v>0</v>
      </c>
      <c r="H17" s="47">
        <f t="shared" ca="1" si="0"/>
        <v>74396.399999999994</v>
      </c>
    </row>
    <row r="18" spans="1:8" x14ac:dyDescent="0.25">
      <c r="A18" s="43" t="str">
        <f t="shared" si="1"/>
        <v>814celkem</v>
      </c>
      <c r="B18" s="43">
        <v>814</v>
      </c>
      <c r="C18" s="44" t="str">
        <f ca="1">INDEX('Oběhy školní dny'!$A:$W,MATCH($A18,'Oběhy školní dny'!$A:$A,0),10)</f>
        <v>V</v>
      </c>
      <c r="D18" s="45" t="str">
        <f ca="1">INDEX('Oběhy školní dny'!$A:$W,MATCH($A18,'Oběhy školní dny'!$A:$A,0),3)</f>
        <v>Pacov,,aut.nádr.</v>
      </c>
      <c r="E18" s="46">
        <f ca="1">INDEX('Oběhy školní dny'!$A:$W,MATCH($A18,'Oběhy školní dny'!$A:$A,0),23)</f>
        <v>61776</v>
      </c>
      <c r="F18" s="38">
        <f ca="1">INDEX('Oběhy prázdniny'!$A:$W,MATCH($A18,'Oběhy prázdniny'!$A:$A,0),23)</f>
        <v>17740.8</v>
      </c>
      <c r="G18" s="44">
        <f ca="1">INDEX('Oběhy víkendy'!$A:$W,MATCH($A18,'Oběhy víkendy'!$A:$A,0),23)</f>
        <v>36115.199999999997</v>
      </c>
      <c r="H18" s="47">
        <f t="shared" ca="1" si="0"/>
        <v>115632</v>
      </c>
    </row>
    <row r="19" spans="1:8" x14ac:dyDescent="0.25">
      <c r="A19" s="43" t="str">
        <f t="shared" si="1"/>
        <v>815celkem</v>
      </c>
      <c r="B19" s="43">
        <v>815</v>
      </c>
      <c r="C19" s="44" t="str">
        <f ca="1">INDEX('Oběhy školní dny'!$A:$W,MATCH($A19,'Oběhy školní dny'!$A:$A,0),10)</f>
        <v>S</v>
      </c>
      <c r="D19" s="45" t="str">
        <f ca="1">INDEX('Oběhy školní dny'!$A:$W,MATCH($A19,'Oběhy školní dny'!$A:$A,0),3)</f>
        <v>Černovice,,nám.</v>
      </c>
      <c r="E19" s="46">
        <f ca="1">INDEX('Oběhy školní dny'!$A:$W,MATCH($A19,'Oběhy školní dny'!$A:$A,0),23)</f>
        <v>86326.5</v>
      </c>
      <c r="F19" s="38">
        <f ca="1">INDEX('Oběhy prázdniny'!$A:$W,MATCH($A19,'Oběhy prázdniny'!$A:$A,0),23)</f>
        <v>24791.200000000001</v>
      </c>
      <c r="G19" s="44">
        <f ca="1">INDEX('Oběhy víkendy'!$A:$W,MATCH($A19,'Oběhy víkendy'!$A:$A,0),23)</f>
        <v>0</v>
      </c>
      <c r="H19" s="47">
        <f t="shared" ca="1" si="0"/>
        <v>111117.7</v>
      </c>
    </row>
    <row r="20" spans="1:8" x14ac:dyDescent="0.25">
      <c r="A20" s="43" t="str">
        <f t="shared" si="1"/>
        <v>816celkem</v>
      </c>
      <c r="B20" s="43">
        <v>816</v>
      </c>
      <c r="C20" s="44" t="str">
        <f ca="1">INDEX('Oběhy školní dny'!$A:$W,MATCH($A20,'Oběhy školní dny'!$A:$A,0),10)</f>
        <v>S</v>
      </c>
      <c r="D20" s="45" t="str">
        <f ca="1">INDEX('Oběhy školní dny'!$A:$W,MATCH($A20,'Oběhy školní dny'!$A:$A,0),3)</f>
        <v>Černovice,,nám.</v>
      </c>
      <c r="E20" s="46">
        <f ca="1">INDEX('Oběhy školní dny'!$A:$W,MATCH($A20,'Oběhy školní dny'!$A:$A,0),23)</f>
        <v>37362</v>
      </c>
      <c r="F20" s="38">
        <f ca="1">INDEX('Oběhy prázdniny'!$A:$W,MATCH($A20,'Oběhy prázdniny'!$A:$A,0),23)</f>
        <v>9934.4</v>
      </c>
      <c r="G20" s="44">
        <f ca="1">INDEX('Oběhy víkendy'!$A:$W,MATCH($A20,'Oběhy víkendy'!$A:$A,0),23)</f>
        <v>33128.400000000001</v>
      </c>
      <c r="H20" s="47">
        <f t="shared" ca="1" si="0"/>
        <v>80424.800000000003</v>
      </c>
    </row>
    <row r="21" spans="1:8" x14ac:dyDescent="0.25">
      <c r="A21" s="43" t="str">
        <f t="shared" si="1"/>
        <v>817celkem</v>
      </c>
      <c r="B21" s="43">
        <v>817</v>
      </c>
      <c r="C21" s="44" t="str">
        <f ca="1">INDEX('Oběhy školní dny'!$A:$W,MATCH($A21,'Oběhy školní dny'!$A:$A,0),10)</f>
        <v>V</v>
      </c>
      <c r="D21" s="45" t="str">
        <f ca="1">INDEX('Oběhy školní dny'!$A:$W,MATCH($A21,'Oběhy školní dny'!$A:$A,0),3)</f>
        <v>Černovice,,nám.</v>
      </c>
      <c r="E21" s="46">
        <f ca="1">INDEX('Oběhy školní dny'!$A:$W,MATCH($A21,'Oběhy školní dny'!$A:$A,0),23)</f>
        <v>33345</v>
      </c>
      <c r="F21" s="38">
        <f ca="1">INDEX('Oběhy prázdniny'!$A:$W,MATCH($A21,'Oběhy prázdniny'!$A:$A,0),23)</f>
        <v>8332.7999999999993</v>
      </c>
      <c r="G21" s="44">
        <f ca="1">INDEX('Oběhy víkendy'!$A:$W,MATCH($A21,'Oběhy víkendy'!$A:$A,0),23)</f>
        <v>0</v>
      </c>
      <c r="H21" s="47">
        <f t="shared" ca="1" si="0"/>
        <v>41677.800000000003</v>
      </c>
    </row>
    <row r="22" spans="1:8" x14ac:dyDescent="0.25">
      <c r="A22" s="43" t="str">
        <f t="shared" si="1"/>
        <v>818celkem</v>
      </c>
      <c r="B22" s="43">
        <v>818</v>
      </c>
      <c r="C22" s="44" t="str">
        <f ca="1">INDEX('Oběhy školní dny'!$A:$W,MATCH($A22,'Oběhy školní dny'!$A:$A,0),10)</f>
        <v>V</v>
      </c>
      <c r="D22" s="45" t="str">
        <f ca="1">INDEX('Oběhy školní dny'!$A:$W,MATCH($A22,'Oběhy školní dny'!$A:$A,0),3)</f>
        <v>Mnich</v>
      </c>
      <c r="E22" s="46">
        <f ca="1">INDEX('Oběhy školní dny'!$A:$W,MATCH($A22,'Oběhy školní dny'!$A:$A,0),23)</f>
        <v>50271</v>
      </c>
      <c r="F22" s="38">
        <f ca="1">INDEX('Oběhy prázdniny'!$A:$W,MATCH($A22,'Oběhy prázdniny'!$A:$A,0),23)</f>
        <v>12632.2</v>
      </c>
      <c r="G22" s="44">
        <f ca="1">INDEX('Oběhy víkendy'!$A:$W,MATCH($A22,'Oběhy víkendy'!$A:$A,0),23)</f>
        <v>0</v>
      </c>
      <c r="H22" s="47">
        <f t="shared" ca="1" si="0"/>
        <v>62903.199999999997</v>
      </c>
    </row>
    <row r="23" spans="1:8" x14ac:dyDescent="0.25">
      <c r="A23" s="43" t="str">
        <f t="shared" si="1"/>
        <v>819celkem</v>
      </c>
      <c r="B23" s="43">
        <v>819</v>
      </c>
      <c r="C23" s="44" t="str">
        <f ca="1">INDEX('Oběhy školní dny'!$A:$W,MATCH($A23,'Oběhy školní dny'!$A:$A,0),10)</f>
        <v>V</v>
      </c>
      <c r="D23" s="45" t="str">
        <f ca="1">INDEX('Oběhy školní dny'!$A:$W,MATCH($A23,'Oběhy školní dny'!$A:$A,0),3)</f>
        <v>Mnich</v>
      </c>
      <c r="E23" s="46">
        <f ca="1">INDEX('Oběhy školní dny'!$A:$W,MATCH($A23,'Oběhy školní dny'!$A:$A,0),23)</f>
        <v>44967</v>
      </c>
      <c r="F23" s="38">
        <f ca="1">INDEX('Oběhy prázdniny'!$A:$W,MATCH($A23,'Oběhy prázdniny'!$A:$A,0),23)</f>
        <v>12913.599999999999</v>
      </c>
      <c r="G23" s="44">
        <f ca="1">INDEX('Oběhy víkendy'!$A:$W,MATCH($A23,'Oběhy víkendy'!$A:$A,0),23)</f>
        <v>0</v>
      </c>
      <c r="H23" s="47">
        <f t="shared" ca="1" si="0"/>
        <v>57880.6</v>
      </c>
    </row>
    <row r="24" spans="1:8" x14ac:dyDescent="0.25">
      <c r="A24" s="43" t="str">
        <f t="shared" si="1"/>
        <v>820celkem</v>
      </c>
      <c r="B24" s="43">
        <v>820</v>
      </c>
      <c r="C24" s="44" t="str">
        <f ca="1">INDEX('Oběhy školní dny'!$A:$W,MATCH($A24,'Oběhy školní dny'!$A:$A,0),10)</f>
        <v>S</v>
      </c>
      <c r="D24" s="45" t="str">
        <f ca="1">INDEX('Oběhy školní dny'!$A:$W,MATCH($A24,'Oběhy školní dny'!$A:$A,0),3)</f>
        <v>Těmice</v>
      </c>
      <c r="E24" s="46">
        <f ca="1">INDEX('Oběhy školní dny'!$A:$W,MATCH($A24,'Oběhy školní dny'!$A:$A,0),23)</f>
        <v>48204</v>
      </c>
      <c r="F24" s="38">
        <f ca="1">INDEX('Oběhy prázdniny'!$A:$W,MATCH($A24,'Oběhy prázdniny'!$A:$A,0),23)</f>
        <v>13843.199999999997</v>
      </c>
      <c r="G24" s="44">
        <f ca="1">INDEX('Oběhy víkendy'!$A:$W,MATCH($A24,'Oběhy víkendy'!$A:$A,0),23)</f>
        <v>0</v>
      </c>
      <c r="H24" s="47">
        <f t="shared" ca="1" si="0"/>
        <v>62047.199999999997</v>
      </c>
    </row>
    <row r="25" spans="1:8" x14ac:dyDescent="0.25">
      <c r="A25" s="43" t="str">
        <f t="shared" si="1"/>
        <v>821celkem</v>
      </c>
      <c r="B25" s="43">
        <v>821</v>
      </c>
      <c r="C25" s="44" t="str">
        <f ca="1">INDEX('Oběhy školní dny'!$A:$W,MATCH($A25,'Oběhy školní dny'!$A:$A,0),10)</f>
        <v>S</v>
      </c>
      <c r="D25" s="45" t="str">
        <f ca="1">INDEX('Oběhy školní dny'!$A:$W,MATCH($A25,'Oběhy školní dny'!$A:$A,0),3)</f>
        <v>Kamenice n.Lipou,,aut.nádr.</v>
      </c>
      <c r="E25" s="46">
        <f ca="1">INDEX('Oběhy školní dny'!$A:$W,MATCH($A25,'Oběhy školní dny'!$A:$A,0),23)</f>
        <v>55458</v>
      </c>
      <c r="F25" s="38">
        <f ca="1">INDEX('Oběhy prázdniny'!$A:$W,MATCH($A25,'Oběhy prázdniny'!$A:$A,0),23)</f>
        <v>15792</v>
      </c>
      <c r="G25" s="44">
        <f ca="1">INDEX('Oběhy víkendy'!$A:$W,MATCH($A25,'Oběhy víkendy'!$A:$A,0),23)</f>
        <v>0</v>
      </c>
      <c r="H25" s="47">
        <f t="shared" ca="1" si="0"/>
        <v>71250</v>
      </c>
    </row>
    <row r="26" spans="1:8" x14ac:dyDescent="0.25">
      <c r="A26" s="43" t="str">
        <f t="shared" si="1"/>
        <v>822celkem</v>
      </c>
      <c r="B26" s="43">
        <v>822</v>
      </c>
      <c r="C26" s="44" t="str">
        <f ca="1">INDEX('Oběhy školní dny'!$A:$W,MATCH($A26,'Oběhy školní dny'!$A:$A,0),10)</f>
        <v>V</v>
      </c>
      <c r="D26" s="45" t="str">
        <f ca="1">INDEX('Oběhy školní dny'!$A:$W,MATCH($A26,'Oběhy školní dny'!$A:$A,0),3)</f>
        <v>Kamenice n.Lipou,,aut.nádr.</v>
      </c>
      <c r="E26" s="46">
        <f ca="1">INDEX('Oběhy školní dny'!$A:$W,MATCH($A26,'Oběhy školní dny'!$A:$A,0),23)</f>
        <v>44928</v>
      </c>
      <c r="F26" s="38">
        <f ca="1">INDEX('Oběhy prázdniny'!$A:$W,MATCH($A26,'Oběhy prázdniny'!$A:$A,0),23)</f>
        <v>0</v>
      </c>
      <c r="G26" s="44">
        <f ca="1">INDEX('Oběhy víkendy'!$A:$W,MATCH($A26,'Oběhy víkendy'!$A:$A,0),23)</f>
        <v>0</v>
      </c>
      <c r="H26" s="47">
        <f t="shared" ca="1" si="0"/>
        <v>44928</v>
      </c>
    </row>
    <row r="27" spans="1:8" x14ac:dyDescent="0.25">
      <c r="A27" s="43" t="str">
        <f t="shared" si="1"/>
        <v>823celkem</v>
      </c>
      <c r="B27" s="43">
        <v>823</v>
      </c>
      <c r="C27" s="44" t="str">
        <f ca="1">INDEX('Oběhy školní dny'!$A:$W,MATCH($A27,'Oběhy školní dny'!$A:$A,0),10)</f>
        <v>S</v>
      </c>
      <c r="D27" s="45" t="str">
        <f ca="1">INDEX('Oběhy školní dny'!$A:$W,MATCH($A27,'Oběhy školní dny'!$A:$A,0),3)</f>
        <v>Kamenice n.Lipou,,aut.nádr.</v>
      </c>
      <c r="E27" s="46">
        <f ca="1">INDEX('Oběhy školní dny'!$A:$W,MATCH($A27,'Oběhy školní dny'!$A:$A,0),23)</f>
        <v>68289</v>
      </c>
      <c r="F27" s="38">
        <f ca="1">INDEX('Oběhy prázdniny'!$A:$W,MATCH($A27,'Oběhy prázdniny'!$A:$A,0),23)</f>
        <v>15534.4</v>
      </c>
      <c r="G27" s="44">
        <f ca="1">INDEX('Oběhy víkendy'!$A:$W,MATCH($A27,'Oběhy víkendy'!$A:$A,0),23)</f>
        <v>0</v>
      </c>
      <c r="H27" s="47">
        <f t="shared" ca="1" si="0"/>
        <v>83823.399999999994</v>
      </c>
    </row>
    <row r="28" spans="1:8" x14ac:dyDescent="0.25">
      <c r="A28" s="43" t="str">
        <f t="shared" si="1"/>
        <v>824celkem</v>
      </c>
      <c r="B28" s="43">
        <v>824</v>
      </c>
      <c r="C28" s="44" t="str">
        <f ca="1">INDEX('Oběhy školní dny'!$A:$W,MATCH($A28,'Oběhy školní dny'!$A:$A,0),10)</f>
        <v>V</v>
      </c>
      <c r="D28" s="45" t="str">
        <f ca="1">INDEX('Oběhy školní dny'!$A:$W,MATCH($A28,'Oběhy školní dny'!$A:$A,0),3)</f>
        <v>Kamenice n.Lipou,,aut.nádr.</v>
      </c>
      <c r="E28" s="46">
        <f ca="1">INDEX('Oběhy školní dny'!$A:$W,MATCH($A28,'Oběhy školní dny'!$A:$A,0),23)</f>
        <v>48516</v>
      </c>
      <c r="F28" s="38">
        <f ca="1">INDEX('Oběhy prázdniny'!$A:$W,MATCH($A28,'Oběhy prázdniny'!$A:$A,0),23)</f>
        <v>15993.599999999997</v>
      </c>
      <c r="G28" s="44">
        <f ca="1">INDEX('Oběhy víkendy'!$A:$W,MATCH($A28,'Oběhy víkendy'!$A:$A,0),23)</f>
        <v>0</v>
      </c>
      <c r="H28" s="47">
        <f t="shared" ca="1" si="0"/>
        <v>64509.599999999999</v>
      </c>
    </row>
    <row r="29" spans="1:8" x14ac:dyDescent="0.25">
      <c r="A29" s="43" t="str">
        <f t="shared" si="1"/>
        <v>825celkem</v>
      </c>
      <c r="B29" s="43">
        <v>825</v>
      </c>
      <c r="C29" s="44" t="str">
        <f ca="1">INDEX('Oběhy školní dny'!$A:$W,MATCH($A29,'Oběhy školní dny'!$A:$A,0),10)</f>
        <v>S</v>
      </c>
      <c r="D29" s="45" t="str">
        <f ca="1">INDEX('Oběhy školní dny'!$A:$W,MATCH($A29,'Oběhy školní dny'!$A:$A,0),3)</f>
        <v>Kamenice n.Lipou,,aut.nádr.</v>
      </c>
      <c r="E29" s="46">
        <f ca="1">INDEX('Oběhy školní dny'!$A:$W,MATCH($A29,'Oběhy školní dny'!$A:$A,0),23)</f>
        <v>46234.5</v>
      </c>
      <c r="F29" s="38">
        <f ca="1">INDEX('Oběhy prázdniny'!$A:$W,MATCH($A29,'Oběhy prázdniny'!$A:$A,0),23)</f>
        <v>16070.6</v>
      </c>
      <c r="G29" s="44">
        <f ca="1">INDEX('Oběhy víkendy'!$A:$W,MATCH($A29,'Oběhy víkendy'!$A:$A,0),23)</f>
        <v>0</v>
      </c>
      <c r="H29" s="47">
        <f t="shared" ca="1" si="0"/>
        <v>62305.1</v>
      </c>
    </row>
    <row r="30" spans="1:8" x14ac:dyDescent="0.25">
      <c r="A30" s="43" t="str">
        <f t="shared" si="1"/>
        <v>826celkem</v>
      </c>
      <c r="B30" s="43">
        <v>826</v>
      </c>
      <c r="C30" s="44" t="str">
        <f ca="1">INDEX('Oběhy školní dny'!$A:$W,MATCH($A30,'Oběhy školní dny'!$A:$A,0),10)</f>
        <v>V</v>
      </c>
      <c r="D30" s="45" t="str">
        <f ca="1">INDEX('Oběhy školní dny'!$A:$W,MATCH($A30,'Oběhy školní dny'!$A:$A,0),3)</f>
        <v>Bělá</v>
      </c>
      <c r="E30" s="46">
        <f ca="1">INDEX('Oběhy školní dny'!$A:$W,MATCH($A30,'Oběhy školní dny'!$A:$A,0),23)</f>
        <v>39312</v>
      </c>
      <c r="F30" s="38">
        <f ca="1">INDEX('Oběhy prázdniny'!$A:$W,MATCH($A30,'Oběhy prázdniny'!$A:$A,0),23)</f>
        <v>11211.2</v>
      </c>
      <c r="G30" s="44">
        <f ca="1">INDEX('Oběhy víkendy'!$A:$W,MATCH($A30,'Oběhy víkendy'!$A:$A,0),23)</f>
        <v>0</v>
      </c>
      <c r="H30" s="47">
        <f t="shared" ca="1" si="0"/>
        <v>50523.199999999997</v>
      </c>
    </row>
    <row r="31" spans="1:8" x14ac:dyDescent="0.25">
      <c r="A31" s="43" t="str">
        <f t="shared" si="1"/>
        <v>827celkem</v>
      </c>
      <c r="B31" s="43">
        <v>827</v>
      </c>
      <c r="C31" s="44" t="str">
        <f ca="1">INDEX('Oběhy školní dny'!$A:$W,MATCH($A31,'Oběhy školní dny'!$A:$A,0),10)</f>
        <v>S</v>
      </c>
      <c r="D31" s="45" t="str">
        <f ca="1">INDEX('Oběhy školní dny'!$A:$W,MATCH($A31,'Oběhy školní dny'!$A:$A,0),3)</f>
        <v>Častrov</v>
      </c>
      <c r="E31" s="46">
        <f ca="1">INDEX('Oběhy školní dny'!$A:$W,MATCH($A31,'Oběhy školní dny'!$A:$A,0),23)</f>
        <v>39819</v>
      </c>
      <c r="F31" s="38">
        <f ca="1">INDEX('Oběhy prázdniny'!$A:$W,MATCH($A31,'Oběhy prázdniny'!$A:$A,0),23)</f>
        <v>13591.199999999999</v>
      </c>
      <c r="G31" s="44">
        <f ca="1">INDEX('Oběhy víkendy'!$A:$W,MATCH($A31,'Oběhy víkendy'!$A:$A,0),23)</f>
        <v>0</v>
      </c>
      <c r="H31" s="47">
        <f t="shared" ca="1" si="0"/>
        <v>53410.2</v>
      </c>
    </row>
    <row r="32" spans="1:8" x14ac:dyDescent="0.25">
      <c r="A32" s="43" t="str">
        <f t="shared" si="1"/>
        <v>828celkem</v>
      </c>
      <c r="B32" s="43">
        <v>828</v>
      </c>
      <c r="C32" s="44" t="str">
        <f ca="1">INDEX('Oběhy školní dny'!$A:$W,MATCH($A32,'Oběhy školní dny'!$A:$A,0),10)</f>
        <v>S</v>
      </c>
      <c r="D32" s="45" t="str">
        <f ca="1">INDEX('Oběhy školní dny'!$A:$W,MATCH($A32,'Oběhy školní dny'!$A:$A,0),3)</f>
        <v>Horní Cerekev,,nám.</v>
      </c>
      <c r="E32" s="46">
        <f ca="1">INDEX('Oběhy školní dny'!$A:$W,MATCH($A32,'Oběhy školní dny'!$A:$A,0),23)</f>
        <v>35061</v>
      </c>
      <c r="F32" s="38">
        <f ca="1">INDEX('Oběhy prázdniny'!$A:$W,MATCH($A32,'Oběhy prázdniny'!$A:$A,0),23)</f>
        <v>13915.999999999998</v>
      </c>
      <c r="G32" s="44">
        <f ca="1">INDEX('Oběhy víkendy'!$A:$W,MATCH($A32,'Oběhy víkendy'!$A:$A,0),23)</f>
        <v>0</v>
      </c>
      <c r="H32" s="47">
        <f t="shared" ca="1" si="0"/>
        <v>48977</v>
      </c>
    </row>
    <row r="33" spans="1:8" x14ac:dyDescent="0.25">
      <c r="A33" s="43" t="str">
        <f t="shared" si="1"/>
        <v>829celkem</v>
      </c>
      <c r="B33" s="43">
        <v>829</v>
      </c>
      <c r="C33" s="44" t="str">
        <f ca="1">INDEX('Oběhy školní dny'!$A:$W,MATCH($A33,'Oběhy školní dny'!$A:$A,0),10)</f>
        <v>S</v>
      </c>
      <c r="D33" s="45" t="str">
        <f ca="1">INDEX('Oběhy školní dny'!$A:$W,MATCH($A33,'Oběhy školní dny'!$A:$A,0),3)</f>
        <v>Horní Cerekev,,nám.</v>
      </c>
      <c r="E33" s="46">
        <f ca="1">INDEX('Oběhy školní dny'!$A:$W,MATCH($A33,'Oběhy školní dny'!$A:$A,0),23)</f>
        <v>45981</v>
      </c>
      <c r="F33" s="38">
        <f ca="1">INDEX('Oběhy prázdniny'!$A:$W,MATCH($A33,'Oběhy prázdniny'!$A:$A,0),23)</f>
        <v>0</v>
      </c>
      <c r="G33" s="44">
        <f ca="1">INDEX('Oběhy víkendy'!$A:$W,MATCH($A33,'Oběhy víkendy'!$A:$A,0),23)</f>
        <v>0</v>
      </c>
      <c r="H33" s="47">
        <f t="shared" ca="1" si="0"/>
        <v>45981</v>
      </c>
    </row>
    <row r="34" spans="1:8" x14ac:dyDescent="0.25">
      <c r="A34" s="43" t="str">
        <f t="shared" si="1"/>
        <v>830celkem</v>
      </c>
      <c r="B34" s="43">
        <v>830</v>
      </c>
      <c r="C34" s="44" t="str">
        <f ca="1">INDEX('Oběhy školní dny'!$A:$W,MATCH($A34,'Oběhy školní dny'!$A:$A,0),10)</f>
        <v>V</v>
      </c>
      <c r="D34" s="45" t="str">
        <f ca="1">INDEX('Oběhy školní dny'!$A:$W,MATCH($A34,'Oběhy školní dny'!$A:$A,0),3)</f>
        <v>Žirovnice,,nám.</v>
      </c>
      <c r="E34" s="46">
        <f ca="1">INDEX('Oběhy školní dny'!$A:$W,MATCH($A34,'Oběhy školní dny'!$A:$A,0),23)</f>
        <v>35646</v>
      </c>
      <c r="F34" s="38">
        <f ca="1">INDEX('Oběhy prázdniny'!$A:$W,MATCH($A34,'Oběhy prázdniny'!$A:$A,0),23)</f>
        <v>0</v>
      </c>
      <c r="G34" s="44">
        <f ca="1">INDEX('Oběhy víkendy'!$A:$W,MATCH($A34,'Oběhy víkendy'!$A:$A,0),23)</f>
        <v>0</v>
      </c>
      <c r="H34" s="47">
        <f t="shared" ca="1" si="0"/>
        <v>35646</v>
      </c>
    </row>
    <row r="35" spans="1:8" x14ac:dyDescent="0.25">
      <c r="A35" s="43" t="str">
        <f t="shared" si="1"/>
        <v>831celkem</v>
      </c>
      <c r="B35" s="43">
        <v>831</v>
      </c>
      <c r="C35" s="44" t="str">
        <f ca="1">INDEX('Oběhy školní dny'!$A:$W,MATCH($A35,'Oběhy školní dny'!$A:$A,0),10)</f>
        <v>S</v>
      </c>
      <c r="D35" s="45" t="str">
        <f ca="1">INDEX('Oběhy školní dny'!$A:$W,MATCH($A35,'Oběhy školní dny'!$A:$A,0),3)</f>
        <v>Žirovnice,,nám.</v>
      </c>
      <c r="E35" s="46">
        <f ca="1">INDEX('Oběhy školní dny'!$A:$W,MATCH($A35,'Oběhy školní dny'!$A:$A,0),23)</f>
        <v>39039</v>
      </c>
      <c r="F35" s="38">
        <f ca="1">INDEX('Oběhy prázdniny'!$A:$W,MATCH($A35,'Oběhy prázdniny'!$A:$A,0),23)</f>
        <v>11211.2</v>
      </c>
      <c r="G35" s="44">
        <f ca="1">INDEX('Oběhy víkendy'!$A:$W,MATCH($A35,'Oběhy víkendy'!$A:$A,0),23)</f>
        <v>0</v>
      </c>
      <c r="H35" s="47">
        <f t="shared" ca="1" si="0"/>
        <v>50250.2</v>
      </c>
    </row>
    <row r="36" spans="1:8" x14ac:dyDescent="0.25">
      <c r="A36" s="43" t="str">
        <f t="shared" si="1"/>
        <v>832celkem</v>
      </c>
      <c r="B36" s="43">
        <v>832</v>
      </c>
      <c r="C36" s="44" t="str">
        <f ca="1">INDEX('Oběhy školní dny'!$A:$W,MATCH($A36,'Oběhy školní dny'!$A:$A,0),10)</f>
        <v>S</v>
      </c>
      <c r="D36" s="45" t="str">
        <f ca="1">INDEX('Oběhy školní dny'!$A:$W,MATCH($A36,'Oběhy školní dny'!$A:$A,0),3)</f>
        <v>Žirovnice,,nám.</v>
      </c>
      <c r="E36" s="46">
        <f ca="1">INDEX('Oběhy školní dny'!$A:$W,MATCH($A36,'Oběhy školní dny'!$A:$A,0),23)</f>
        <v>40462.5</v>
      </c>
      <c r="F36" s="38">
        <f ca="1">INDEX('Oběhy prázdniny'!$A:$W,MATCH($A36,'Oběhy prázdniny'!$A:$A,0),23)</f>
        <v>8456</v>
      </c>
      <c r="G36" s="44">
        <f ca="1">INDEX('Oběhy víkendy'!$A:$W,MATCH($A36,'Oběhy víkendy'!$A:$A,0),23)</f>
        <v>22093.199999999997</v>
      </c>
      <c r="H36" s="47">
        <f t="shared" ca="1" si="0"/>
        <v>71011.7</v>
      </c>
    </row>
    <row r="37" spans="1:8" x14ac:dyDescent="0.25">
      <c r="A37" s="43" t="str">
        <f t="shared" si="1"/>
        <v>833celkem</v>
      </c>
      <c r="B37" s="43">
        <v>833</v>
      </c>
      <c r="C37" s="44" t="str">
        <f ca="1">INDEX('Oběhy školní dny'!$A:$W,MATCH($A37,'Oběhy školní dny'!$A:$A,0),10)</f>
        <v>V</v>
      </c>
      <c r="D37" s="45" t="str">
        <f ca="1">INDEX('Oběhy školní dny'!$A:$W,MATCH($A37,'Oběhy školní dny'!$A:$A,0),3)</f>
        <v>Žirovnice,,nám.</v>
      </c>
      <c r="E37" s="46">
        <f ca="1">INDEX('Oběhy školní dny'!$A:$W,MATCH($A37,'Oběhy školní dny'!$A:$A,0),23)</f>
        <v>52260</v>
      </c>
      <c r="F37" s="38">
        <f ca="1">INDEX('Oběhy prázdniny'!$A:$W,MATCH($A37,'Oběhy prázdniny'!$A:$A,0),23)</f>
        <v>15276.800000000001</v>
      </c>
      <c r="G37" s="44">
        <f ca="1">INDEX('Oběhy víkendy'!$A:$W,MATCH($A37,'Oběhy víkendy'!$A:$A,0),23)</f>
        <v>0</v>
      </c>
      <c r="H37" s="47">
        <f t="shared" ca="1" si="0"/>
        <v>67536.800000000003</v>
      </c>
    </row>
    <row r="38" spans="1:8" x14ac:dyDescent="0.25">
      <c r="A38" s="43" t="str">
        <f t="shared" si="1"/>
        <v>834celkem</v>
      </c>
      <c r="B38" s="43">
        <v>834</v>
      </c>
      <c r="C38" s="44" t="str">
        <f ca="1">INDEX('Oběhy školní dny'!$A:$W,MATCH($A38,'Oběhy školní dny'!$A:$A,0),10)</f>
        <v>V</v>
      </c>
      <c r="D38" s="45" t="str">
        <f ca="1">INDEX('Oběhy školní dny'!$A:$W,MATCH($A38,'Oběhy školní dny'!$A:$A,0),3)</f>
        <v>Počátky,,aut.nádr.</v>
      </c>
      <c r="E38" s="46">
        <f ca="1">INDEX('Oběhy školní dny'!$A:$W,MATCH($A38,'Oběhy školní dny'!$A:$A,0),23)</f>
        <v>34495.5</v>
      </c>
      <c r="F38" s="38">
        <f ca="1">INDEX('Oběhy prázdniny'!$A:$W,MATCH($A38,'Oběhy prázdniny'!$A:$A,0),23)</f>
        <v>8954.4</v>
      </c>
      <c r="G38" s="44">
        <f ca="1">INDEX('Oběhy víkendy'!$A:$W,MATCH($A38,'Oběhy víkendy'!$A:$A,0),23)</f>
        <v>0</v>
      </c>
      <c r="H38" s="47">
        <f t="shared" ca="1" si="0"/>
        <v>43449.9</v>
      </c>
    </row>
    <row r="39" spans="1:8" x14ac:dyDescent="0.25">
      <c r="A39" s="43" t="str">
        <f t="shared" si="1"/>
        <v>835celkem</v>
      </c>
      <c r="B39" s="43">
        <v>835</v>
      </c>
      <c r="C39" s="44" t="str">
        <f ca="1">INDEX('Oběhy školní dny'!$A:$W,MATCH($A39,'Oběhy školní dny'!$A:$A,0),10)</f>
        <v>S</v>
      </c>
      <c r="D39" s="45" t="str">
        <f ca="1">INDEX('Oběhy školní dny'!$A:$W,MATCH($A39,'Oběhy školní dny'!$A:$A,0),3)</f>
        <v>Počátky,,aut.nádr.</v>
      </c>
      <c r="E39" s="46">
        <f ca="1">INDEX('Oběhy školní dny'!$A:$W,MATCH($A39,'Oběhy školní dny'!$A:$A,0),23)</f>
        <v>43446</v>
      </c>
      <c r="F39" s="38">
        <f ca="1">INDEX('Oběhy prázdniny'!$A:$W,MATCH($A39,'Oběhy prázdniny'!$A:$A,0),23)</f>
        <v>12476.800000000001</v>
      </c>
      <c r="G39" s="44">
        <f ca="1">INDEX('Oběhy víkendy'!$A:$W,MATCH($A39,'Oběhy víkendy'!$A:$A,0),23)</f>
        <v>0</v>
      </c>
      <c r="H39" s="47">
        <f t="shared" ca="1" si="0"/>
        <v>55922.8</v>
      </c>
    </row>
    <row r="40" spans="1:8" x14ac:dyDescent="0.25">
      <c r="A40" s="43" t="str">
        <f t="shared" si="1"/>
        <v>836celkem</v>
      </c>
      <c r="B40" s="43">
        <v>836</v>
      </c>
      <c r="C40" s="44" t="str">
        <f ca="1">INDEX('Oběhy školní dny'!$A:$W,MATCH($A40,'Oběhy školní dny'!$A:$A,0),10)</f>
        <v>V+</v>
      </c>
      <c r="D40" s="45" t="str">
        <f ca="1">INDEX('Oběhy školní dny'!$A:$W,MATCH($A40,'Oběhy školní dny'!$A:$A,0),3)</f>
        <v>Počátky,,aut.nádr.</v>
      </c>
      <c r="E40" s="46">
        <f ca="1">INDEX('Oběhy školní dny'!$A:$W,MATCH($A40,'Oběhy školní dny'!$A:$A,0),23)</f>
        <v>57096</v>
      </c>
      <c r="F40" s="38">
        <f ca="1">INDEX('Oběhy prázdniny'!$A:$W,MATCH($A40,'Oběhy prázdniny'!$A:$A,0),23)</f>
        <v>16396.8</v>
      </c>
      <c r="G40" s="44">
        <f ca="1">INDEX('Oběhy víkendy'!$A:$W,MATCH($A40,'Oběhy víkendy'!$A:$A,0),23)</f>
        <v>0</v>
      </c>
      <c r="H40" s="47">
        <f t="shared" ca="1" si="0"/>
        <v>73492.800000000003</v>
      </c>
    </row>
    <row r="41" spans="1:8" x14ac:dyDescent="0.25">
      <c r="A41" s="43" t="str">
        <f t="shared" si="1"/>
        <v>837celkem</v>
      </c>
      <c r="B41" s="43">
        <v>837</v>
      </c>
      <c r="C41" s="44" t="str">
        <f ca="1">INDEX('Oběhy školní dny'!$A:$W,MATCH($A41,'Oběhy školní dny'!$A:$A,0),10)</f>
        <v>S</v>
      </c>
      <c r="D41" s="45" t="str">
        <f ca="1">INDEX('Oběhy školní dny'!$A:$W,MATCH($A41,'Oběhy školní dny'!$A:$A,0),3)</f>
        <v>Počátky,,aut.nádr.</v>
      </c>
      <c r="E41" s="46">
        <f ca="1">INDEX('Oběhy školní dny'!$A:$W,MATCH($A41,'Oběhy školní dny'!$A:$A,0),23)</f>
        <v>64564.5</v>
      </c>
      <c r="F41" s="38">
        <f ca="1">INDEX('Oběhy prázdniny'!$A:$W,MATCH($A41,'Oběhy prázdniny'!$A:$A,0),23)</f>
        <v>18098.5</v>
      </c>
      <c r="G41" s="44">
        <f ca="1">INDEX('Oběhy víkendy'!$A:$W,MATCH($A41,'Oběhy víkendy'!$A:$A,0),23)</f>
        <v>0</v>
      </c>
      <c r="H41" s="47">
        <f t="shared" ca="1" si="0"/>
        <v>82663</v>
      </c>
    </row>
    <row r="42" spans="1:8" x14ac:dyDescent="0.25">
      <c r="A42" s="43" t="str">
        <f t="shared" si="1"/>
        <v>838celkem</v>
      </c>
      <c r="B42" s="43">
        <v>838</v>
      </c>
      <c r="C42" s="44" t="str">
        <f ca="1">INDEX('Oběhy školní dny'!$A:$W,MATCH($A42,'Oběhy školní dny'!$A:$A,0),10)</f>
        <v>V</v>
      </c>
      <c r="D42" s="45" t="str">
        <f ca="1">INDEX('Oběhy školní dny'!$A:$W,MATCH($A42,'Oběhy školní dny'!$A:$A,0),3)</f>
        <v>Počátky,,aut.nádr.</v>
      </c>
      <c r="E42" s="46">
        <f ca="1">INDEX('Oběhy školní dny'!$A:$W,MATCH($A42,'Oběhy školní dny'!$A:$A,0),23)</f>
        <v>48691.5</v>
      </c>
      <c r="F42" s="38">
        <f ca="1">INDEX('Oběhy prázdniny'!$A:$W,MATCH($A42,'Oběhy prázdniny'!$A:$A,0),23)</f>
        <v>15148.000000000002</v>
      </c>
      <c r="G42" s="44">
        <f ca="1">INDEX('Oběhy víkendy'!$A:$W,MATCH($A42,'Oběhy víkendy'!$A:$A,0),23)</f>
        <v>0</v>
      </c>
      <c r="H42" s="47">
        <f t="shared" ca="1" si="0"/>
        <v>63839.5</v>
      </c>
    </row>
    <row r="43" spans="1:8" x14ac:dyDescent="0.25">
      <c r="A43" s="43" t="str">
        <f t="shared" si="1"/>
        <v>839celkem</v>
      </c>
      <c r="B43" s="43">
        <v>839</v>
      </c>
      <c r="C43" s="44" t="str">
        <f ca="1">INDEX('Oběhy školní dny'!$A:$W,MATCH($A43,'Oběhy školní dny'!$A:$A,0),10)</f>
        <v>S</v>
      </c>
      <c r="D43" s="45" t="str">
        <f ca="1">INDEX('Oběhy školní dny'!$A:$W,MATCH($A43,'Oběhy školní dny'!$A:$A,0),3)</f>
        <v>Počátky,,aut.nádr.</v>
      </c>
      <c r="E43" s="46">
        <f ca="1">INDEX('Oběhy školní dny'!$A:$W,MATCH($A43,'Oběhy školní dny'!$A:$A,0),23)</f>
        <v>35977.5</v>
      </c>
      <c r="F43" s="38">
        <f ca="1">INDEX('Oběhy prázdniny'!$A:$W,MATCH($A43,'Oběhy prázdniny'!$A:$A,0),23)</f>
        <v>12728.8</v>
      </c>
      <c r="G43" s="44">
        <f ca="1">INDEX('Oběhy víkendy'!$A:$W,MATCH($A43,'Oběhy víkendy'!$A:$A,0),23)</f>
        <v>22537.8</v>
      </c>
      <c r="H43" s="47">
        <f t="shared" ca="1" si="0"/>
        <v>71244.100000000006</v>
      </c>
    </row>
    <row r="44" spans="1:8" x14ac:dyDescent="0.25">
      <c r="A44" s="43" t="str">
        <f t="shared" si="1"/>
        <v>840celkem</v>
      </c>
      <c r="B44" s="43">
        <v>840</v>
      </c>
      <c r="C44" s="44" t="str">
        <f ca="1">INDEX('Oběhy školní dny'!$A:$W,MATCH($A44,'Oběhy školní dny'!$A:$A,0),10)</f>
        <v>S</v>
      </c>
      <c r="D44" s="45" t="str">
        <f ca="1">INDEX('Oběhy školní dny'!$A:$W,MATCH($A44,'Oběhy školní dny'!$A:$A,0),3)</f>
        <v>Počátky,,aut.nádr.</v>
      </c>
      <c r="E44" s="46">
        <f ca="1">INDEX('Oběhy školní dny'!$A:$W,MATCH($A44,'Oběhy školní dny'!$A:$A,0),23)</f>
        <v>40014</v>
      </c>
      <c r="F44" s="38">
        <f ca="1">INDEX('Oběhy prázdniny'!$A:$W,MATCH($A44,'Oběhy prázdniny'!$A:$A,0),23)</f>
        <v>11491.199999999999</v>
      </c>
      <c r="G44" s="44">
        <f ca="1">INDEX('Oběhy víkendy'!$A:$W,MATCH($A44,'Oběhy víkendy'!$A:$A,0),23)</f>
        <v>0</v>
      </c>
      <c r="H44" s="47">
        <f t="shared" ca="1" si="0"/>
        <v>51505.2</v>
      </c>
    </row>
    <row r="45" spans="1:8" x14ac:dyDescent="0.25">
      <c r="A45" s="43" t="str">
        <f t="shared" si="1"/>
        <v>841celkem</v>
      </c>
      <c r="B45" s="43">
        <v>841</v>
      </c>
      <c r="C45" s="44" t="str">
        <f ca="1">INDEX('Oběhy školní dny'!$A:$W,MATCH($A45,'Oběhy školní dny'!$A:$A,0),10)</f>
        <v>V</v>
      </c>
      <c r="D45" s="45" t="str">
        <f ca="1">INDEX('Oběhy školní dny'!$A:$W,MATCH($A45,'Oběhy školní dny'!$A:$A,0),3)</f>
        <v>Počátky,,aut.nádr.</v>
      </c>
      <c r="E45" s="46">
        <f ca="1">INDEX('Oběhy školní dny'!$A:$W,MATCH($A45,'Oběhy školní dny'!$A:$A,0),23)</f>
        <v>48399</v>
      </c>
      <c r="F45" s="38">
        <f ca="1">INDEX('Oběhy prázdniny'!$A:$W,MATCH($A45,'Oběhy prázdniny'!$A:$A,0),23)</f>
        <v>13899.2</v>
      </c>
      <c r="G45" s="44">
        <f ca="1">INDEX('Oběhy víkendy'!$A:$W,MATCH($A45,'Oběhy víkendy'!$A:$A,0),23)</f>
        <v>0</v>
      </c>
      <c r="H45" s="47">
        <f t="shared" ca="1" si="0"/>
        <v>62298.2</v>
      </c>
    </row>
    <row r="46" spans="1:8" x14ac:dyDescent="0.25">
      <c r="A46" s="43" t="str">
        <f t="shared" si="1"/>
        <v>842celkem</v>
      </c>
      <c r="B46" s="43">
        <v>842</v>
      </c>
      <c r="C46" s="44" t="str">
        <f ca="1">INDEX('Oběhy školní dny'!$A:$W,MATCH($A46,'Oběhy školní dny'!$A:$A,0),10)</f>
        <v>S</v>
      </c>
      <c r="D46" s="45" t="str">
        <f ca="1">INDEX('Oběhy školní dny'!$A:$W,MATCH($A46,'Oběhy školní dny'!$A:$A,0),3)</f>
        <v>Studená,,ul.1.máje aut.st.</v>
      </c>
      <c r="E46" s="46">
        <f ca="1">INDEX('Oběhy školní dny'!$A:$W,MATCH($A46,'Oběhy školní dny'!$A:$A,0),23)</f>
        <v>41905.5</v>
      </c>
      <c r="F46" s="38">
        <f ca="1">INDEX('Oběhy prázdniny'!$A:$W,MATCH($A46,'Oběhy prázdniny'!$A:$A,0),23)</f>
        <v>12090.400000000001</v>
      </c>
      <c r="G46" s="44">
        <f ca="1">INDEX('Oběhy víkendy'!$A:$W,MATCH($A46,'Oběhy víkendy'!$A:$A,0),23)</f>
        <v>0</v>
      </c>
      <c r="H46" s="47">
        <f t="shared" ca="1" si="0"/>
        <v>53995.9</v>
      </c>
    </row>
    <row r="47" spans="1:8" x14ac:dyDescent="0.25">
      <c r="A47" s="43" t="str">
        <f t="shared" si="1"/>
        <v>843celkem</v>
      </c>
      <c r="B47" s="43">
        <v>843</v>
      </c>
      <c r="C47" s="44" t="str">
        <f ca="1">INDEX('Oběhy školní dny'!$A:$W,MATCH($A47,'Oběhy školní dny'!$A:$A,0),10)</f>
        <v>S</v>
      </c>
      <c r="D47" s="45" t="str">
        <f ca="1">INDEX('Oběhy školní dny'!$A:$W,MATCH($A47,'Oběhy školní dny'!$A:$A,0),3)</f>
        <v>Třešť,,nám.</v>
      </c>
      <c r="E47" s="46">
        <f ca="1">INDEX('Oběhy školní dny'!$A:$W,MATCH($A47,'Oběhy školní dny'!$A:$A,0),23)</f>
        <v>42919.5</v>
      </c>
      <c r="F47" s="38">
        <f ca="1">INDEX('Oběhy prázdniny'!$A:$W,MATCH($A47,'Oběhy prázdniny'!$A:$A,0),23)</f>
        <v>12325.599999999997</v>
      </c>
      <c r="G47" s="44">
        <f ca="1">INDEX('Oběhy víkendy'!$A:$W,MATCH($A47,'Oběhy víkendy'!$A:$A,0),23)</f>
        <v>21067.200000000001</v>
      </c>
      <c r="H47" s="47">
        <f t="shared" ca="1" si="0"/>
        <v>76312.3</v>
      </c>
    </row>
    <row r="48" spans="1:8" x14ac:dyDescent="0.25">
      <c r="A48" s="43" t="str">
        <f t="shared" si="1"/>
        <v>844celkem</v>
      </c>
      <c r="B48" s="43">
        <v>844</v>
      </c>
      <c r="C48" s="44" t="str">
        <f ca="1">INDEX('Oběhy školní dny'!$A:$W,MATCH($A48,'Oběhy školní dny'!$A:$A,0),10)</f>
        <v>V</v>
      </c>
      <c r="D48" s="45" t="str">
        <f ca="1">INDEX('Oběhy školní dny'!$A:$W,MATCH($A48,'Oběhy školní dny'!$A:$A,0),3)</f>
        <v>Rohozná</v>
      </c>
      <c r="E48" s="46">
        <f ca="1">INDEX('Oběhy školní dny'!$A:$W,MATCH($A48,'Oběhy školní dny'!$A:$A,0),23)</f>
        <v>42588</v>
      </c>
      <c r="F48" s="38">
        <f ca="1">INDEX('Oběhy prázdniny'!$A:$W,MATCH($A48,'Oběhy prázdniny'!$A:$A,0),23)</f>
        <v>12230.400000000001</v>
      </c>
      <c r="G48" s="44">
        <f ca="1">INDEX('Oběhy víkendy'!$A:$W,MATCH($A48,'Oběhy víkendy'!$A:$A,0),23)</f>
        <v>0</v>
      </c>
      <c r="H48" s="47">
        <f t="shared" ca="1" si="0"/>
        <v>54818.400000000001</v>
      </c>
    </row>
    <row r="49" spans="1:10" x14ac:dyDescent="0.25">
      <c r="A49" s="43" t="str">
        <f t="shared" si="1"/>
        <v>845celkem</v>
      </c>
      <c r="B49" s="43">
        <v>845</v>
      </c>
      <c r="C49" s="44" t="str">
        <f ca="1">INDEX('Oběhy školní dny'!$A:$W,MATCH($A49,'Oběhy školní dny'!$A:$A,0),10)</f>
        <v>S</v>
      </c>
      <c r="D49" s="45" t="str">
        <f ca="1">INDEX('Oběhy školní dny'!$A:$W,MATCH($A49,'Oběhy školní dny'!$A:$A,0),3)</f>
        <v>Nový Rychnov</v>
      </c>
      <c r="E49" s="46">
        <f ca="1">INDEX('Oběhy školní dny'!$A:$W,MATCH($A49,'Oběhy školní dny'!$A:$A,0),23)</f>
        <v>45532.5</v>
      </c>
      <c r="F49" s="38">
        <f ca="1">INDEX('Oběhy prázdniny'!$A:$W,MATCH($A49,'Oběhy prázdniny'!$A:$A,0),23)</f>
        <v>13076</v>
      </c>
      <c r="G49" s="44">
        <f ca="1">INDEX('Oběhy víkendy'!$A:$W,MATCH($A49,'Oběhy víkendy'!$A:$A,0),23)</f>
        <v>0</v>
      </c>
      <c r="H49" s="47">
        <f t="shared" ca="1" si="0"/>
        <v>58608.5</v>
      </c>
    </row>
    <row r="50" spans="1:10" x14ac:dyDescent="0.25">
      <c r="A50" s="43" t="str">
        <f t="shared" si="1"/>
        <v>846celkem</v>
      </c>
      <c r="B50" s="43">
        <v>846</v>
      </c>
      <c r="C50" s="44" t="str">
        <f ca="1">INDEX('Oběhy školní dny'!$A:$W,MATCH($A50,'Oběhy školní dny'!$A:$A,0),10)</f>
        <v>V</v>
      </c>
      <c r="D50" s="45" t="str">
        <f ca="1">INDEX('Oběhy školní dny'!$A:$W,MATCH($A50,'Oběhy školní dny'!$A:$A,0),3)</f>
        <v>Žirov</v>
      </c>
      <c r="E50" s="46">
        <f ca="1">INDEX('Oběhy školní dny'!$A:$W,MATCH($A50,'Oběhy školní dny'!$A:$A,0),23)</f>
        <v>37245</v>
      </c>
      <c r="F50" s="38">
        <f ca="1">INDEX('Oběhy prázdniny'!$A:$W,MATCH($A50,'Oběhy prázdniny'!$A:$A,0),23)</f>
        <v>10695.999999999998</v>
      </c>
      <c r="G50" s="44">
        <f ca="1">INDEX('Oběhy víkendy'!$A:$W,MATCH($A50,'Oběhy víkendy'!$A:$A,0),23)</f>
        <v>0</v>
      </c>
      <c r="H50" s="47">
        <f t="shared" ca="1" si="0"/>
        <v>47941</v>
      </c>
    </row>
    <row r="51" spans="1:10" ht="15.75" thickBot="1" x14ac:dyDescent="0.3">
      <c r="A51" s="43" t="str">
        <f t="shared" si="1"/>
        <v>847celkem</v>
      </c>
      <c r="B51" s="43">
        <v>847</v>
      </c>
      <c r="C51" s="44" t="str">
        <f ca="1">INDEX('Oběhy školní dny'!$A:$W,MATCH($A51,'Oběhy školní dny'!$A:$A,0),10)</f>
        <v>V</v>
      </c>
      <c r="D51" s="45" t="str">
        <f ca="1">INDEX('Oběhy školní dny'!$A:$W,MATCH($A51,'Oběhy školní dny'!$A:$A,0),3)</f>
        <v>Želiv,rest.Na Želivce</v>
      </c>
      <c r="E51" s="46">
        <f ca="1">INDEX('Oběhy školní dny'!$A:$W,MATCH($A51,'Oběhy školní dny'!$A:$A,0),23)</f>
        <v>39507</v>
      </c>
      <c r="F51" s="38">
        <f ca="1">INDEX('Oběhy prázdniny'!$A:$W,MATCH($A51,'Oběhy prázdniny'!$A:$A,0),23)</f>
        <v>11345.6</v>
      </c>
      <c r="G51" s="44">
        <f ca="1">INDEX('Oběhy víkendy'!$A:$W,MATCH($A51,'Oběhy víkendy'!$A:$A,0),23)</f>
        <v>0</v>
      </c>
      <c r="H51" s="47">
        <f t="shared" ca="1" si="0"/>
        <v>50852.6</v>
      </c>
    </row>
    <row r="52" spans="1:10" ht="15.75" thickBot="1" x14ac:dyDescent="0.3">
      <c r="A52" s="144" t="s">
        <v>103</v>
      </c>
      <c r="B52" s="145"/>
      <c r="C52" s="145"/>
      <c r="D52" s="146"/>
      <c r="E52" s="48">
        <f ca="1">SUM(E5:E51)</f>
        <v>2507875.5</v>
      </c>
      <c r="F52" s="57">
        <f ca="1">SUM(F5:F51)</f>
        <v>685918.10000000009</v>
      </c>
      <c r="G52" s="49">
        <f ca="1">SUM(G5:G51)</f>
        <v>359658.60000000003</v>
      </c>
      <c r="H52" s="50">
        <f ca="1">SUM(H5:H51)</f>
        <v>3553452.2</v>
      </c>
    </row>
    <row r="53" spans="1:10" x14ac:dyDescent="0.25">
      <c r="A53" s="25"/>
      <c r="B53" s="25"/>
      <c r="C53" s="25"/>
      <c r="D53" s="25"/>
      <c r="E53" s="25"/>
      <c r="F53" s="25"/>
      <c r="G53" s="25"/>
      <c r="H53" s="25"/>
    </row>
    <row r="54" spans="1:10" x14ac:dyDescent="0.25">
      <c r="B54" s="51" t="s">
        <v>104</v>
      </c>
      <c r="C54" s="25"/>
      <c r="D54" s="25"/>
      <c r="E54" s="51" t="s">
        <v>105</v>
      </c>
      <c r="F54" s="25"/>
      <c r="G54" s="25"/>
      <c r="H54" s="25"/>
      <c r="I54" s="51" t="s">
        <v>106</v>
      </c>
    </row>
    <row r="55" spans="1:10" x14ac:dyDescent="0.25">
      <c r="A55" s="25"/>
      <c r="B55" s="25" t="s">
        <v>3</v>
      </c>
      <c r="C55" s="25">
        <f ca="1">COUNTIFS($C$5:$C$51,B55)</f>
        <v>19</v>
      </c>
      <c r="D55" s="52"/>
      <c r="E55" s="25" t="s">
        <v>3</v>
      </c>
      <c r="F55" s="27">
        <f ca="1">SUMIFS(H$5:H$51,$C$5:$C$51,E55)</f>
        <v>1243108.2999999998</v>
      </c>
      <c r="I55" s="25" t="s">
        <v>3</v>
      </c>
      <c r="J55" s="27">
        <f ca="1">F55/C55</f>
        <v>65426.752631578936</v>
      </c>
    </row>
    <row r="56" spans="1:10" x14ac:dyDescent="0.25">
      <c r="A56" s="25"/>
      <c r="B56" s="28" t="s">
        <v>18</v>
      </c>
      <c r="C56" s="25">
        <f ca="1">COUNTIFS($C$5:$C$51,B56)</f>
        <v>22</v>
      </c>
      <c r="D56" s="52"/>
      <c r="E56" s="28" t="s">
        <v>18</v>
      </c>
      <c r="F56" s="27">
        <f ca="1">SUMIFS(H$5:H$51,$C$5:$C$51,E56)</f>
        <v>1496782.7</v>
      </c>
      <c r="I56" s="28" t="s">
        <v>18</v>
      </c>
      <c r="J56" s="27">
        <f ca="1">F56/C56</f>
        <v>68035.577272727271</v>
      </c>
    </row>
    <row r="57" spans="1:10" x14ac:dyDescent="0.25">
      <c r="A57" s="25"/>
      <c r="B57" s="25" t="s">
        <v>31</v>
      </c>
      <c r="C57" s="25">
        <f ca="1">COUNTIFS($C$5:$C$51,B57)</f>
        <v>6</v>
      </c>
      <c r="D57" s="51"/>
      <c r="E57" s="25" t="s">
        <v>31</v>
      </c>
      <c r="F57" s="27">
        <f ca="1">SUMIFS(H$5:H$51,$C$5:$C$51,E57)</f>
        <v>813561.20000000007</v>
      </c>
      <c r="I57" s="25" t="s">
        <v>31</v>
      </c>
      <c r="J57" s="27">
        <f ca="1">F57/C57</f>
        <v>135593.53333333335</v>
      </c>
    </row>
    <row r="58" spans="1:10" x14ac:dyDescent="0.25">
      <c r="A58" s="25"/>
      <c r="B58" s="51" t="s">
        <v>102</v>
      </c>
      <c r="C58" s="25">
        <f ca="1">SUM(C55:C57)</f>
        <v>47</v>
      </c>
      <c r="E58" s="51" t="s">
        <v>102</v>
      </c>
      <c r="F58" s="27">
        <f ca="1">SUM(F55:F57)</f>
        <v>3553452.2</v>
      </c>
      <c r="I58" s="51" t="s">
        <v>102</v>
      </c>
      <c r="J58" s="27">
        <f ca="1">F58/C58</f>
        <v>75605.365957446818</v>
      </c>
    </row>
    <row r="59" spans="1:10" x14ac:dyDescent="0.25">
      <c r="A59" s="25"/>
      <c r="B59" s="25"/>
      <c r="C59" s="25"/>
      <c r="D59" s="52"/>
      <c r="E59" s="25"/>
      <c r="F59" s="25"/>
      <c r="G59" s="25"/>
      <c r="H59" s="27"/>
    </row>
    <row r="60" spans="1:10" x14ac:dyDescent="0.25">
      <c r="A60" s="25"/>
      <c r="B60" s="25"/>
      <c r="C60" s="25"/>
      <c r="D60" s="52"/>
      <c r="E60" s="25"/>
      <c r="F60" s="25"/>
      <c r="G60" s="25"/>
      <c r="H60" s="27"/>
    </row>
    <row r="61" spans="1:10" x14ac:dyDescent="0.25">
      <c r="A61" s="25"/>
      <c r="B61" s="25"/>
      <c r="C61" s="25"/>
      <c r="D61" s="25"/>
      <c r="E61" s="25"/>
      <c r="F61" s="25"/>
      <c r="G61" s="25"/>
      <c r="H61" s="27"/>
    </row>
    <row r="62" spans="1:10" x14ac:dyDescent="0.25">
      <c r="A62" s="25"/>
      <c r="B62" s="25"/>
      <c r="C62" s="25"/>
      <c r="D62" s="25"/>
      <c r="E62" s="25"/>
      <c r="F62" s="25"/>
      <c r="G62" s="25"/>
      <c r="H62" s="27"/>
    </row>
    <row r="63" spans="1:10" x14ac:dyDescent="0.25">
      <c r="A63" s="25"/>
      <c r="B63" s="25"/>
      <c r="C63" s="25"/>
      <c r="D63" s="25"/>
      <c r="E63" s="25"/>
      <c r="F63" s="25"/>
      <c r="G63" s="25"/>
      <c r="H63" s="25"/>
    </row>
    <row r="64" spans="1:10" x14ac:dyDescent="0.25">
      <c r="A64" s="25"/>
      <c r="B64" s="25"/>
      <c r="C64" s="25"/>
      <c r="D64" s="25"/>
      <c r="E64" s="25"/>
      <c r="F64" s="25"/>
      <c r="G64" s="25"/>
      <c r="H64" s="25"/>
    </row>
    <row r="65" spans="1:8" x14ac:dyDescent="0.25">
      <c r="A65" s="25"/>
      <c r="B65" s="25"/>
      <c r="C65" s="25"/>
      <c r="D65" s="25"/>
      <c r="E65" s="25"/>
      <c r="F65" s="25"/>
      <c r="G65" s="25"/>
      <c r="H65" s="25"/>
    </row>
    <row r="66" spans="1:8" x14ac:dyDescent="0.25">
      <c r="A66" s="25"/>
      <c r="B66" s="25"/>
      <c r="C66" s="25"/>
      <c r="D66" s="25"/>
      <c r="E66" s="25"/>
      <c r="F66" s="25"/>
      <c r="G66" s="25"/>
      <c r="H66" s="25"/>
    </row>
    <row r="67" spans="1:8" x14ac:dyDescent="0.25">
      <c r="A67" s="25"/>
      <c r="B67" s="25"/>
      <c r="C67" s="25"/>
      <c r="D67" s="25"/>
      <c r="E67" s="25"/>
      <c r="F67" s="25"/>
      <c r="G67" s="25"/>
      <c r="H67" s="25"/>
    </row>
    <row r="68" spans="1:8" x14ac:dyDescent="0.25">
      <c r="A68" s="25"/>
      <c r="B68" s="25"/>
      <c r="C68" s="25"/>
      <c r="D68" s="25"/>
      <c r="E68" s="25"/>
      <c r="F68" s="25"/>
      <c r="G68" s="25"/>
      <c r="H68" s="25"/>
    </row>
  </sheetData>
  <mergeCells count="2">
    <mergeCell ref="E3:H3"/>
    <mergeCell ref="A52:D5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workbookViewId="0">
      <selection activeCell="R23" sqref="R23"/>
    </sheetView>
  </sheetViews>
  <sheetFormatPr defaultRowHeight="15" x14ac:dyDescent="0.25"/>
  <cols>
    <col min="1" max="16" width="6.28515625" customWidth="1"/>
    <col min="18" max="18" width="71.28515625" bestFit="1" customWidth="1"/>
  </cols>
  <sheetData>
    <row r="1" spans="1:18" s="3" customFormat="1" x14ac:dyDescent="0.25">
      <c r="A1" s="60" t="s">
        <v>4</v>
      </c>
      <c r="B1" s="60" t="s">
        <v>5</v>
      </c>
      <c r="C1" s="60"/>
      <c r="D1" s="60" t="s">
        <v>6</v>
      </c>
      <c r="E1" s="60"/>
      <c r="F1" s="60" t="s">
        <v>4</v>
      </c>
      <c r="G1" s="60" t="s">
        <v>5</v>
      </c>
      <c r="H1" s="60"/>
      <c r="I1" s="60" t="s">
        <v>6</v>
      </c>
      <c r="J1" s="60"/>
      <c r="K1" s="60"/>
      <c r="L1" s="60" t="s">
        <v>4</v>
      </c>
      <c r="M1" s="60" t="s">
        <v>5</v>
      </c>
      <c r="N1" s="60"/>
      <c r="O1" s="60" t="s">
        <v>6</v>
      </c>
      <c r="P1" s="60"/>
      <c r="Q1" s="72" t="s">
        <v>130</v>
      </c>
      <c r="R1" s="60"/>
    </row>
    <row r="2" spans="1:18" x14ac:dyDescent="0.25">
      <c r="A2" s="59" t="s">
        <v>2</v>
      </c>
      <c r="B2" s="59"/>
      <c r="C2" s="59" t="str">
        <f>CONCATENATE(A2,B2)</f>
        <v>X</v>
      </c>
      <c r="D2" s="61">
        <v>195</v>
      </c>
      <c r="E2" s="59"/>
      <c r="F2" s="59" t="s">
        <v>2</v>
      </c>
      <c r="G2" s="59"/>
      <c r="H2" s="59" t="str">
        <f>CONCATENATE(F2,G2)</f>
        <v>X</v>
      </c>
      <c r="I2" s="61">
        <v>56</v>
      </c>
      <c r="J2" s="59"/>
      <c r="K2" s="59"/>
      <c r="L2" s="59">
        <v>6</v>
      </c>
      <c r="M2" s="59"/>
      <c r="N2" s="59" t="str">
        <f>CONCATENATE(L2,M2)</f>
        <v>6</v>
      </c>
      <c r="O2" s="61">
        <v>52</v>
      </c>
      <c r="P2" s="59"/>
      <c r="Q2" s="73" t="s">
        <v>2</v>
      </c>
      <c r="R2" s="59" t="s">
        <v>137</v>
      </c>
    </row>
    <row r="3" spans="1:18" x14ac:dyDescent="0.25">
      <c r="A3" s="59" t="s">
        <v>2</v>
      </c>
      <c r="B3" s="59">
        <v>10</v>
      </c>
      <c r="C3" s="59" t="str">
        <f>CONCATENATE(A3,B3)</f>
        <v>X10</v>
      </c>
      <c r="D3" s="61">
        <v>195</v>
      </c>
      <c r="E3" s="59"/>
      <c r="F3" s="59" t="s">
        <v>2</v>
      </c>
      <c r="G3" s="59">
        <v>10</v>
      </c>
      <c r="H3" s="59" t="str">
        <f>CONCATENATE(F3,G3)</f>
        <v>X10</v>
      </c>
      <c r="I3" s="61">
        <v>0</v>
      </c>
      <c r="J3" s="59"/>
      <c r="K3" s="59"/>
      <c r="L3" s="59" t="s">
        <v>7</v>
      </c>
      <c r="M3" s="59"/>
      <c r="N3" s="59" t="str">
        <f>CONCATENATE(L3,M3)</f>
        <v>+</v>
      </c>
      <c r="O3" s="61">
        <v>62</v>
      </c>
      <c r="P3" s="59"/>
      <c r="Q3" s="73">
        <v>6</v>
      </c>
      <c r="R3" s="59" t="s">
        <v>138</v>
      </c>
    </row>
    <row r="4" spans="1:18" x14ac:dyDescent="0.25">
      <c r="A4" s="59" t="s">
        <v>2</v>
      </c>
      <c r="B4" s="59">
        <v>25</v>
      </c>
      <c r="C4" s="59" t="str">
        <f>CONCATENATE(A4,B4)</f>
        <v>X25</v>
      </c>
      <c r="D4" s="61">
        <v>205</v>
      </c>
      <c r="E4" s="59"/>
      <c r="F4" s="59" t="s">
        <v>2</v>
      </c>
      <c r="G4" s="59">
        <v>25</v>
      </c>
      <c r="H4" s="59" t="str">
        <f>CONCATENATE(F4,G4)</f>
        <v>X25</v>
      </c>
      <c r="I4" s="61">
        <v>0</v>
      </c>
      <c r="J4" s="59"/>
      <c r="K4" s="59"/>
      <c r="L4" s="59" t="s">
        <v>8</v>
      </c>
      <c r="M4" s="59"/>
      <c r="N4" s="59" t="str">
        <f>CONCATENATE(L4,M4)</f>
        <v>6+</v>
      </c>
      <c r="O4" s="61">
        <v>114</v>
      </c>
      <c r="P4" s="59"/>
      <c r="Q4" s="73" t="s">
        <v>7</v>
      </c>
      <c r="R4" s="59" t="s">
        <v>139</v>
      </c>
    </row>
    <row r="5" spans="1:18" x14ac:dyDescent="0.25">
      <c r="A5" s="59" t="s">
        <v>2</v>
      </c>
      <c r="B5" s="59">
        <v>35</v>
      </c>
      <c r="C5" s="59" t="str">
        <f>CONCATENATE(A5,B5)</f>
        <v>X35</v>
      </c>
      <c r="D5" s="61">
        <v>0</v>
      </c>
      <c r="E5" s="59"/>
      <c r="F5" s="59" t="s">
        <v>2</v>
      </c>
      <c r="G5" s="59">
        <v>35</v>
      </c>
      <c r="H5" s="59" t="str">
        <f>CONCATENATE(F5,G5)</f>
        <v>X35</v>
      </c>
      <c r="I5" s="61">
        <v>56</v>
      </c>
      <c r="J5" s="59"/>
      <c r="K5" s="59"/>
      <c r="L5" s="59"/>
      <c r="M5" s="59"/>
      <c r="N5" s="59"/>
      <c r="O5" s="59"/>
      <c r="P5" s="59"/>
      <c r="Q5" s="59">
        <v>10</v>
      </c>
      <c r="R5" s="59" t="s">
        <v>131</v>
      </c>
    </row>
    <row r="6" spans="1:18" x14ac:dyDescent="0.25">
      <c r="A6" s="59" t="s">
        <v>2</v>
      </c>
      <c r="B6" s="59">
        <v>45</v>
      </c>
      <c r="C6" s="59" t="str">
        <f>CONCATENATE(A6,B6)</f>
        <v>X45</v>
      </c>
      <c r="D6" s="61">
        <v>0</v>
      </c>
      <c r="E6" s="59"/>
      <c r="F6" s="59" t="s">
        <v>2</v>
      </c>
      <c r="G6" s="59">
        <v>45</v>
      </c>
      <c r="H6" s="59" t="str">
        <f>CONCATENATE(F6,G6)</f>
        <v>X45</v>
      </c>
      <c r="I6" s="61">
        <v>46</v>
      </c>
      <c r="J6" s="59"/>
      <c r="K6" s="59"/>
      <c r="L6" s="59"/>
      <c r="M6" s="59"/>
      <c r="N6" s="59"/>
      <c r="O6" s="59"/>
      <c r="P6" s="59"/>
      <c r="Q6" s="59">
        <v>20</v>
      </c>
      <c r="R6" s="59" t="s">
        <v>133</v>
      </c>
    </row>
    <row r="7" spans="1:18" x14ac:dyDescent="0.25">
      <c r="A7" s="59" t="s">
        <v>2</v>
      </c>
      <c r="B7" s="59">
        <v>20</v>
      </c>
      <c r="C7" s="59" t="str">
        <f t="shared" ref="C7" si="0">CONCATENATE(A7,B7)</f>
        <v>X20</v>
      </c>
      <c r="D7" s="61">
        <v>195</v>
      </c>
      <c r="E7" s="59"/>
      <c r="F7" s="59" t="s">
        <v>2</v>
      </c>
      <c r="G7" s="59">
        <v>20</v>
      </c>
      <c r="H7" s="59" t="str">
        <f t="shared" ref="H7" si="1">CONCATENATE(F7,G7)</f>
        <v>X20</v>
      </c>
      <c r="I7" s="61">
        <v>49</v>
      </c>
      <c r="J7" s="59"/>
      <c r="K7" s="59"/>
      <c r="L7" s="59"/>
      <c r="M7" s="59"/>
      <c r="N7" s="59"/>
      <c r="O7" s="59"/>
      <c r="P7" s="59"/>
      <c r="Q7" s="59">
        <v>25</v>
      </c>
      <c r="R7" s="59" t="s">
        <v>132</v>
      </c>
    </row>
    <row r="8" spans="1:18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>
        <v>35</v>
      </c>
      <c r="R8" s="59" t="s">
        <v>134</v>
      </c>
    </row>
    <row r="9" spans="1:18" x14ac:dyDescent="0.25">
      <c r="A9" s="59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>
        <v>45</v>
      </c>
      <c r="R9" s="59" t="s">
        <v>135</v>
      </c>
    </row>
    <row r="10" spans="1:18" x14ac:dyDescent="0.25">
      <c r="A10" s="59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>
        <v>78</v>
      </c>
      <c r="R10" s="59" t="s">
        <v>136</v>
      </c>
    </row>
    <row r="11" spans="1:18" x14ac:dyDescent="0.2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</row>
    <row r="12" spans="1:18" x14ac:dyDescent="0.25">
      <c r="A12" s="59"/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</row>
    <row r="13" spans="1:18" x14ac:dyDescent="0.25">
      <c r="A13" s="59"/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</row>
    <row r="14" spans="1:18" x14ac:dyDescent="0.25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</row>
    <row r="15" spans="1:18" x14ac:dyDescent="0.25">
      <c r="A15" s="59"/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</row>
    <row r="16" spans="1:18" x14ac:dyDescent="0.25">
      <c r="A16" s="59"/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</row>
    <row r="17" spans="1:18" x14ac:dyDescent="0.25">
      <c r="A17" s="59"/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</row>
    <row r="18" spans="1:18" x14ac:dyDescent="0.25">
      <c r="A18" s="59"/>
      <c r="B18" s="59"/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</row>
    <row r="19" spans="1:18" x14ac:dyDescent="0.25">
      <c r="A19" s="59"/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Vašíček</dc:creator>
  <cp:lastModifiedBy>Myšková Jana Ing.</cp:lastModifiedBy>
  <dcterms:created xsi:type="dcterms:W3CDTF">2015-06-05T18:19:34Z</dcterms:created>
  <dcterms:modified xsi:type="dcterms:W3CDTF">2024-04-16T15:04:38Z</dcterms:modified>
</cp:coreProperties>
</file>